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0" i="1"/>
  <c r="E24"/>
  <c r="D42"/>
  <c r="E39"/>
  <c r="E40"/>
  <c r="B41"/>
  <c r="C41"/>
  <c r="B5"/>
  <c r="E18"/>
  <c r="E22"/>
  <c r="E21"/>
  <c r="D28"/>
  <c r="C31"/>
  <c r="A31"/>
  <c r="D30"/>
  <c r="B6"/>
  <c r="D41"/>
  <c r="D24" s="1"/>
  <c r="E41" l="1"/>
  <c r="D12"/>
  <c r="D11" l="1"/>
  <c r="D14" l="1"/>
  <c r="D13"/>
  <c r="E15"/>
  <c r="E16"/>
  <c r="E9"/>
  <c r="D18" l="1"/>
  <c r="D25" s="1"/>
  <c r="E10" l="1"/>
  <c r="E25" s="1"/>
  <c r="E31" s="1"/>
  <c r="D32" s="1"/>
</calcChain>
</file>

<file path=xl/sharedStrings.xml><?xml version="1.0" encoding="utf-8"?>
<sst xmlns="http://schemas.openxmlformats.org/spreadsheetml/2006/main" count="87" uniqueCount="61">
  <si>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</si>
  <si>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</si>
  <si>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</si>
  <si>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</si>
  <si>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</si>
  <si>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</si>
  <si>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</si>
  <si>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</si>
  <si>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</si>
  <si>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</si>
  <si>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</si>
  <si>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</si>
  <si>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</si>
  <si>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</si>
  <si>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</si>
  <si>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</si>
  <si>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д.18</t>
  </si>
  <si>
    <t>май</t>
  </si>
  <si>
    <t>Остаток средств на конец периода (+ есть средства, -задолженность)</t>
  </si>
  <si>
    <t>сентябрь</t>
  </si>
  <si>
    <t>единица измерения работы и услуги</t>
  </si>
  <si>
    <t>Цена выполненной работы и услуги в руб.</t>
  </si>
  <si>
    <t>Стоимость выполн.работы /услуги на 1 кв.м.</t>
  </si>
  <si>
    <t>руб</t>
  </si>
  <si>
    <t>Кол-во месяцев</t>
  </si>
  <si>
    <t>Начислено за данный период по статье "содержание помещения",руб</t>
  </si>
  <si>
    <t>Ресурсоснабжающая организация (РСО)</t>
  </si>
  <si>
    <t>ИТОГО</t>
  </si>
  <si>
    <t>Получено средств от применения повышающего коэффициента к квартирам без ИПУ</t>
  </si>
  <si>
    <t>Площадь дома на 01/01/2017 г, м2</t>
  </si>
  <si>
    <t>2017 г</t>
  </si>
  <si>
    <t>Остаток средств на 01/01/2017 г (+ есть средства, -задолженность)</t>
  </si>
  <si>
    <t>руб.</t>
  </si>
  <si>
    <t>Отчет по предоставлению коммунальных услуг по жилым помещениям за 2017 г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</si>
  <si>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</si>
  <si>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</si>
  <si>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</si>
  <si>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</si>
  <si>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</si>
  <si>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</si>
  <si>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7. Обслуживание спецсчета</t>
  </si>
  <si>
    <t>8.Работы по ремонту общедомового имущества всего, в т.ч.</t>
  </si>
  <si>
    <t>Финансовый счет дома</t>
  </si>
  <si>
    <t>по индивид. потреблению, руб</t>
  </si>
  <si>
    <t>Предоставлено РСО по приборам учета, руб</t>
  </si>
  <si>
    <t>Всего начислено УК Атал</t>
  </si>
  <si>
    <t>подготовка к отопит.сезону и окраска теплоузлов</t>
  </si>
  <si>
    <t>Тариф на 1 кв.м., руб 1 полугодие/2 полугодие</t>
  </si>
  <si>
    <t>Приход,руб</t>
  </si>
  <si>
    <t>Расход,руб</t>
  </si>
  <si>
    <t>Начислено собственникам</t>
  </si>
  <si>
    <t>замена стояка канализации, кв.51,41</t>
  </si>
  <si>
    <t>май,окт</t>
  </si>
  <si>
    <t>сент,окт</t>
  </si>
  <si>
    <t>Поверка и обслуживание общедомовых приборов учета</t>
  </si>
  <si>
    <t>ремонт межпанельных швов кв.5,20,6,49,53</t>
  </si>
  <si>
    <t>Произведен перерасчет коммунальных услуг на содержание общего имущества дома по статье "содержание" в 1 полугодии 2017г</t>
  </si>
  <si>
    <t>прочим потребит. и на производ. нужды</t>
  </si>
  <si>
    <t>Экономия расходов на коммунальные услуги потребляемые в целях содержания общего имущества дома за 2017 г составила, руб</t>
  </si>
  <si>
    <t>9. Расходы на коммунальные услуги потребляемые в целях содержания общего имущества дома</t>
  </si>
  <si>
    <t>ремонт и обустройство отмостков 145 м2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</si>
</sst>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/>
    <xf numFmtId="0" fontId="3" fillId="0" borderId="0" xfId="0" applyFont="1" applyFill="1"/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1" fontId="4" fillId="0" borderId="1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5" fillId="0" borderId="1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1" fontId="4" fillId="0" borderId="15" xfId="0" applyNumberFormat="1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 wrapText="1"/>
    </xf>
    <xf numFmtId="2" fontId="3" fillId="0" borderId="15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6" fillId="2" borderId="11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 wrapText="1"/>
    </xf>
    <xf numFmtId="1" fontId="3" fillId="0" borderId="0" xfId="0" applyNumberFormat="1" applyFont="1" applyFill="1" applyAlignment="1">
      <alignment vertical="top"/>
    </xf>
    <xf numFmtId="0" fontId="5" fillId="0" borderId="17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2" borderId="1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Font="1" applyFill="1"/>
    <xf numFmtId="0" fontId="3" fillId="2" borderId="21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Fill="1"/>
    <xf numFmtId="0" fontId="8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/>
    </xf>
    <xf numFmtId="0" fontId="6" fillId="0" borderId="0" xfId="0" applyFont="1" applyFill="1"/>
    <xf numFmtId="0" fontId="9" fillId="0" borderId="0" xfId="0" applyFont="1" applyFill="1"/>
    <xf numFmtId="0" fontId="5" fillId="0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8" fillId="0" borderId="0" xfId="0" applyFont="1" applyFill="1" applyBorder="1"/>
    <xf numFmtId="0" fontId="4" fillId="0" borderId="14" xfId="0" applyFont="1" applyFill="1" applyBorder="1" applyAlignment="1">
      <alignment vertical="top" wrapText="1"/>
    </xf>
    <xf numFmtId="2" fontId="7" fillId="0" borderId="11" xfId="0" applyNumberFormat="1" applyFont="1" applyFill="1" applyBorder="1" applyAlignment="1">
      <alignment vertical="top" wrapText="1"/>
    </xf>
    <xf numFmtId="164" fontId="4" fillId="0" borderId="1" xfId="1" applyNumberFormat="1" applyFont="1" applyFill="1" applyBorder="1" applyAlignment="1">
      <alignment vertical="top"/>
    </xf>
    <xf numFmtId="164" fontId="4" fillId="0" borderId="3" xfId="1" applyNumberFormat="1" applyFont="1" applyFill="1" applyBorder="1" applyAlignment="1">
      <alignment vertical="top"/>
    </xf>
    <xf numFmtId="164" fontId="3" fillId="0" borderId="4" xfId="1" applyNumberFormat="1" applyFont="1" applyFill="1" applyBorder="1" applyAlignment="1">
      <alignment vertical="top"/>
    </xf>
    <xf numFmtId="164" fontId="3" fillId="0" borderId="5" xfId="1" applyNumberFormat="1" applyFont="1" applyFill="1" applyBorder="1" applyAlignment="1">
      <alignment vertical="top"/>
    </xf>
    <xf numFmtId="164" fontId="5" fillId="0" borderId="19" xfId="1" applyNumberFormat="1" applyFont="1" applyFill="1" applyBorder="1" applyAlignment="1">
      <alignment vertical="top" wrapText="1"/>
    </xf>
    <xf numFmtId="164" fontId="5" fillId="0" borderId="3" xfId="1" applyNumberFormat="1" applyFont="1" applyFill="1" applyBorder="1" applyAlignment="1">
      <alignment vertical="top" wrapText="1"/>
    </xf>
    <xf numFmtId="164" fontId="5" fillId="0" borderId="11" xfId="1" applyNumberFormat="1" applyFont="1" applyFill="1" applyBorder="1" applyAlignment="1">
      <alignment vertical="top" wrapText="1"/>
    </xf>
    <xf numFmtId="164" fontId="5" fillId="0" borderId="12" xfId="1" applyNumberFormat="1" applyFont="1" applyFill="1" applyBorder="1" applyAlignment="1">
      <alignment vertical="top" wrapText="1"/>
    </xf>
    <xf numFmtId="164" fontId="6" fillId="2" borderId="11" xfId="1" applyNumberFormat="1" applyFont="1" applyFill="1" applyBorder="1" applyAlignment="1">
      <alignment vertical="top" wrapText="1"/>
    </xf>
    <xf numFmtId="164" fontId="6" fillId="2" borderId="12" xfId="1" applyNumberFormat="1" applyFont="1" applyFill="1" applyBorder="1" applyAlignment="1">
      <alignment vertical="top" wrapText="1"/>
    </xf>
    <xf numFmtId="164" fontId="4" fillId="0" borderId="3" xfId="1" applyNumberFormat="1" applyFont="1" applyFill="1" applyBorder="1" applyAlignment="1">
      <alignment vertical="top" wrapText="1"/>
    </xf>
    <xf numFmtId="164" fontId="7" fillId="0" borderId="12" xfId="1" applyNumberFormat="1" applyFont="1" applyFill="1" applyBorder="1" applyAlignment="1">
      <alignment vertical="top" wrapText="1"/>
    </xf>
    <xf numFmtId="164" fontId="3" fillId="2" borderId="8" xfId="1" applyNumberFormat="1" applyFont="1" applyFill="1" applyBorder="1" applyAlignment="1">
      <alignment vertical="top" wrapText="1"/>
    </xf>
    <xf numFmtId="164" fontId="3" fillId="0" borderId="3" xfId="1" applyNumberFormat="1" applyFont="1" applyFill="1" applyBorder="1" applyAlignment="1">
      <alignment vertical="top" wrapText="1"/>
    </xf>
    <xf numFmtId="164" fontId="3" fillId="0" borderId="12" xfId="1" applyNumberFormat="1" applyFont="1" applyFill="1" applyBorder="1" applyAlignment="1">
      <alignment vertical="top" wrapText="1"/>
    </xf>
    <xf numFmtId="164" fontId="3" fillId="0" borderId="16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vertical="top" wrapText="1"/>
    </xf>
    <xf numFmtId="164" fontId="5" fillId="0" borderId="15" xfId="1" applyNumberFormat="1" applyFont="1" applyFill="1" applyBorder="1" applyAlignment="1">
      <alignment vertical="top"/>
    </xf>
    <xf numFmtId="164" fontId="5" fillId="0" borderId="16" xfId="1" applyNumberFormat="1" applyFont="1" applyFill="1" applyBorder="1" applyAlignment="1">
      <alignment vertical="top"/>
    </xf>
    <xf numFmtId="2" fontId="4" fillId="0" borderId="15" xfId="0" applyNumberFormat="1" applyFont="1" applyFill="1" applyBorder="1" applyAlignment="1">
      <alignment vertical="top" wrapText="1"/>
    </xf>
    <xf numFmtId="164" fontId="5" fillId="0" borderId="18" xfId="1" applyNumberFormat="1" applyFont="1" applyFill="1" applyBorder="1" applyAlignment="1">
      <alignment vertical="top" wrapText="1"/>
    </xf>
    <xf numFmtId="164" fontId="5" fillId="0" borderId="1" xfId="1" applyNumberFormat="1" applyFont="1" applyFill="1" applyBorder="1" applyAlignment="1">
      <alignment vertical="top" wrapText="1"/>
    </xf>
    <xf numFmtId="164" fontId="3" fillId="0" borderId="0" xfId="1" applyNumberFormat="1" applyFont="1" applyFill="1" applyAlignment="1">
      <alignment horizontal="right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23" xfId="0" applyNumberFormat="1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4" fillId="0" borderId="13" xfId="0" applyNumberFormat="1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"/>
  <sheetViews>
    <sheetView tabSelected="1" topLeftCell="A31" workbookViewId="0">
      <selection activeCell="E14" sqref="E14"/>
    </sheetView>
  </sheetViews>
  <sheetFormatPr defaultRowHeight="15.75"/>
  <cols>
    <col min="1" max="1" width="74" style="8" customWidth="1"/>
    <col min="2" max="2" width="13.85546875" style="8" customWidth="1"/>
    <col min="3" max="3" width="13.7109375" style="8" customWidth="1"/>
    <col min="4" max="4" width="15.85546875" style="8" customWidth="1"/>
    <col min="5" max="5" width="15" style="8" customWidth="1"/>
    <col min="6" max="6" width="10.7109375" style="8" bestFit="1" customWidth="1"/>
    <col min="7" max="7" width="9.140625" style="58"/>
    <col min="8" max="10" width="9.140625" style="6"/>
  </cols>
  <sheetData>
    <row r="1" spans="1:10" s="20" customFormat="1" ht="31.5">
      <c r="A1" s="42" t="s">
        <v>12</v>
      </c>
      <c r="B1" s="8"/>
      <c r="C1" s="8" t="s">
        <v>30</v>
      </c>
      <c r="D1" s="43" t="s">
        <v>24</v>
      </c>
      <c r="E1" s="43">
        <v>12</v>
      </c>
      <c r="F1" s="8"/>
      <c r="G1" s="2"/>
      <c r="H1" s="1"/>
      <c r="I1" s="1"/>
      <c r="J1" s="1"/>
    </row>
    <row r="2" spans="1:10" s="20" customFormat="1">
      <c r="A2" s="44" t="s">
        <v>16</v>
      </c>
      <c r="B2" s="8"/>
      <c r="C2" s="8"/>
      <c r="D2" s="8"/>
      <c r="E2" s="8"/>
      <c r="F2" s="8"/>
      <c r="G2" s="2"/>
      <c r="H2" s="1"/>
      <c r="I2" s="1"/>
      <c r="J2" s="1"/>
    </row>
    <row r="3" spans="1:10" s="20" customFormat="1">
      <c r="A3" s="8" t="s">
        <v>29</v>
      </c>
      <c r="B3" s="8">
        <v>3275.5</v>
      </c>
      <c r="C3" s="8"/>
      <c r="D3" s="8"/>
      <c r="E3" s="8"/>
      <c r="F3" s="8"/>
      <c r="G3" s="2"/>
      <c r="H3" s="1"/>
      <c r="I3" s="1"/>
      <c r="J3" s="1"/>
    </row>
    <row r="4" spans="1:10" s="20" customFormat="1">
      <c r="A4" s="8" t="s">
        <v>47</v>
      </c>
      <c r="B4" s="8">
        <v>19</v>
      </c>
      <c r="C4" s="8">
        <v>20.399999999999999</v>
      </c>
      <c r="D4" s="8"/>
      <c r="E4" s="8"/>
      <c r="F4" s="8"/>
      <c r="G4" s="2"/>
      <c r="H4" s="1"/>
      <c r="I4" s="1"/>
      <c r="J4" s="1"/>
    </row>
    <row r="5" spans="1:10" s="20" customFormat="1">
      <c r="A5" s="8" t="s">
        <v>25</v>
      </c>
      <c r="B5" s="105">
        <f>B3*(B4*6+C4*6)</f>
        <v>774328.2</v>
      </c>
      <c r="C5" s="45"/>
      <c r="D5" s="45"/>
      <c r="E5" s="8"/>
      <c r="F5" s="45"/>
      <c r="G5" s="8"/>
      <c r="H5" s="1"/>
      <c r="I5" s="1"/>
      <c r="J5" s="1"/>
    </row>
    <row r="6" spans="1:10" s="20" customFormat="1" ht="31.5">
      <c r="A6" s="8" t="s">
        <v>56</v>
      </c>
      <c r="B6" s="105">
        <f>-6238.42-2250.94</f>
        <v>-8489.36</v>
      </c>
      <c r="C6" s="45"/>
      <c r="D6" s="45"/>
      <c r="E6" s="8"/>
      <c r="F6" s="45"/>
      <c r="G6" s="8"/>
      <c r="H6" s="1"/>
      <c r="I6" s="1"/>
      <c r="J6" s="1"/>
    </row>
    <row r="7" spans="1:10" s="20" customFormat="1" ht="16.5" thickBot="1">
      <c r="A7" s="8" t="s">
        <v>0</v>
      </c>
      <c r="B7" s="8">
        <v>100</v>
      </c>
      <c r="C7" s="8"/>
      <c r="D7" s="8"/>
      <c r="E7" s="8"/>
      <c r="F7" s="45"/>
      <c r="G7" s="2"/>
      <c r="H7" s="1"/>
      <c r="I7" s="1"/>
      <c r="J7" s="1"/>
    </row>
    <row r="8" spans="1:10" s="22" customFormat="1" ht="66" customHeight="1">
      <c r="A8" s="3" t="s">
        <v>1</v>
      </c>
      <c r="B8" s="5" t="s">
        <v>13</v>
      </c>
      <c r="C8" s="5" t="s">
        <v>20</v>
      </c>
      <c r="D8" s="5" t="s">
        <v>22</v>
      </c>
      <c r="E8" s="4" t="s">
        <v>21</v>
      </c>
      <c r="F8" s="9"/>
      <c r="G8" s="21"/>
      <c r="H8" s="21"/>
      <c r="I8" s="21"/>
      <c r="J8" s="21"/>
    </row>
    <row r="9" spans="1:10" s="20" customFormat="1" ht="15.75" customHeight="1">
      <c r="A9" s="10" t="s">
        <v>2</v>
      </c>
      <c r="B9" s="16" t="s">
        <v>14</v>
      </c>
      <c r="C9" s="59" t="s">
        <v>23</v>
      </c>
      <c r="D9" s="11">
        <v>0.89</v>
      </c>
      <c r="E9" s="91">
        <f>D9*B3*E1</f>
        <v>34982.340000000004</v>
      </c>
      <c r="F9" s="8"/>
      <c r="G9" s="2"/>
      <c r="H9" s="1"/>
      <c r="I9" s="1"/>
      <c r="J9" s="1"/>
    </row>
    <row r="10" spans="1:10" s="20" customFormat="1" ht="47.25">
      <c r="A10" s="10" t="s">
        <v>3</v>
      </c>
      <c r="B10" s="16" t="s">
        <v>14</v>
      </c>
      <c r="C10" s="59" t="s">
        <v>23</v>
      </c>
      <c r="D10" s="11">
        <f>4.6+D11+D12</f>
        <v>4.6665292830611094</v>
      </c>
      <c r="E10" s="91">
        <f>D10*E1*B3</f>
        <v>183422.59999999998</v>
      </c>
      <c r="F10" s="8"/>
      <c r="G10" s="2"/>
      <c r="H10" s="1"/>
      <c r="I10" s="1"/>
      <c r="J10" s="1"/>
    </row>
    <row r="11" spans="1:10" s="20" customFormat="1">
      <c r="A11" s="13" t="s">
        <v>4</v>
      </c>
      <c r="B11" s="16"/>
      <c r="C11" s="59" t="s">
        <v>23</v>
      </c>
      <c r="D11" s="11">
        <f>E11/E1/B3</f>
        <v>6.4112349259655019E-2</v>
      </c>
      <c r="E11" s="91">
        <v>2520</v>
      </c>
      <c r="F11" s="8"/>
      <c r="G11" s="2"/>
      <c r="H11" s="1"/>
      <c r="I11" s="1"/>
      <c r="J11" s="1"/>
    </row>
    <row r="12" spans="1:10" s="20" customFormat="1">
      <c r="A12" s="13" t="s">
        <v>5</v>
      </c>
      <c r="B12" s="16"/>
      <c r="C12" s="59" t="s">
        <v>23</v>
      </c>
      <c r="D12" s="11">
        <f>E12/E1/B3</f>
        <v>2.4169338014552485E-3</v>
      </c>
      <c r="E12" s="91">
        <v>95</v>
      </c>
      <c r="F12" s="8"/>
      <c r="G12" s="2"/>
      <c r="H12" s="1"/>
      <c r="I12" s="1"/>
      <c r="J12" s="1"/>
    </row>
    <row r="13" spans="1:10" s="20" customFormat="1" ht="47.25">
      <c r="A13" s="10" t="s">
        <v>6</v>
      </c>
      <c r="B13" s="16" t="s">
        <v>14</v>
      </c>
      <c r="C13" s="59" t="s">
        <v>23</v>
      </c>
      <c r="D13" s="11">
        <f>E13/E1/B3</f>
        <v>3.7353584694448685</v>
      </c>
      <c r="E13" s="91">
        <v>146822</v>
      </c>
      <c r="F13" s="8"/>
      <c r="G13" s="2"/>
      <c r="H13" s="1"/>
      <c r="I13" s="1"/>
      <c r="J13" s="1"/>
    </row>
    <row r="14" spans="1:10" s="20" customFormat="1">
      <c r="A14" s="10" t="s">
        <v>7</v>
      </c>
      <c r="B14" s="16" t="s">
        <v>14</v>
      </c>
      <c r="C14" s="59" t="s">
        <v>23</v>
      </c>
      <c r="D14" s="11">
        <f>E14/E1/B3</f>
        <v>2.2709509998473516</v>
      </c>
      <c r="E14" s="91">
        <v>89262</v>
      </c>
      <c r="F14" s="8"/>
      <c r="G14" s="2"/>
      <c r="H14" s="1"/>
      <c r="I14" s="1"/>
      <c r="J14" s="1"/>
    </row>
    <row r="15" spans="1:10" s="20" customFormat="1" ht="16.5" customHeight="1">
      <c r="A15" s="10" t="s">
        <v>8</v>
      </c>
      <c r="B15" s="16" t="s">
        <v>14</v>
      </c>
      <c r="C15" s="59" t="s">
        <v>23</v>
      </c>
      <c r="D15" s="11">
        <v>0.56999999999999995</v>
      </c>
      <c r="E15" s="91">
        <f>D15*E1*B3</f>
        <v>22404.42</v>
      </c>
      <c r="F15" s="8"/>
      <c r="G15" s="2"/>
      <c r="H15" s="1"/>
      <c r="I15" s="1"/>
      <c r="J15" s="1"/>
    </row>
    <row r="16" spans="1:10" s="20" customFormat="1" ht="47.25">
      <c r="A16" s="10" t="s">
        <v>9</v>
      </c>
      <c r="B16" s="16" t="s">
        <v>14</v>
      </c>
      <c r="C16" s="59" t="s">
        <v>23</v>
      </c>
      <c r="D16" s="11">
        <v>0.49</v>
      </c>
      <c r="E16" s="91">
        <f>D16*E1*B3</f>
        <v>19259.939999999999</v>
      </c>
      <c r="F16" s="8"/>
      <c r="G16" s="2"/>
      <c r="H16" s="1"/>
      <c r="I16" s="1"/>
      <c r="J16" s="1"/>
    </row>
    <row r="17" spans="1:10" s="20" customFormat="1" ht="16.5" thickBot="1">
      <c r="A17" s="14" t="s">
        <v>40</v>
      </c>
      <c r="B17" s="29" t="s">
        <v>14</v>
      </c>
      <c r="C17" s="30" t="s">
        <v>23</v>
      </c>
      <c r="D17" s="80"/>
      <c r="E17" s="92"/>
      <c r="F17" s="8"/>
      <c r="G17" s="2"/>
      <c r="H17" s="1"/>
      <c r="I17" s="1"/>
      <c r="J17" s="1"/>
    </row>
    <row r="18" spans="1:10" s="20" customFormat="1">
      <c r="A18" s="38" t="s">
        <v>41</v>
      </c>
      <c r="B18" s="39"/>
      <c r="C18" s="39"/>
      <c r="D18" s="40">
        <f>E18/E1/B3</f>
        <v>6.0494677657355123</v>
      </c>
      <c r="E18" s="93">
        <f>E19+E20+E21+E22+E23</f>
        <v>237780.38000000003</v>
      </c>
      <c r="F18" s="8"/>
      <c r="G18" s="2"/>
      <c r="H18" s="1"/>
      <c r="I18" s="1"/>
      <c r="J18" s="1"/>
    </row>
    <row r="19" spans="1:10" s="23" customFormat="1">
      <c r="A19" s="17" t="s">
        <v>54</v>
      </c>
      <c r="B19" s="16" t="s">
        <v>17</v>
      </c>
      <c r="C19" s="59" t="s">
        <v>23</v>
      </c>
      <c r="D19" s="12"/>
      <c r="E19" s="94">
        <v>7624.2</v>
      </c>
      <c r="F19" s="44"/>
      <c r="G19" s="46"/>
      <c r="H19" s="7"/>
      <c r="I19" s="7"/>
      <c r="J19" s="7"/>
    </row>
    <row r="20" spans="1:10" s="23" customFormat="1">
      <c r="A20" s="17" t="s">
        <v>60</v>
      </c>
      <c r="B20" s="16" t="s">
        <v>19</v>
      </c>
      <c r="C20" s="59" t="s">
        <v>23</v>
      </c>
      <c r="D20" s="12"/>
      <c r="E20" s="94">
        <v>192431.97</v>
      </c>
      <c r="F20" s="44"/>
      <c r="G20" s="46"/>
      <c r="H20" s="7"/>
      <c r="I20" s="7"/>
      <c r="J20" s="7"/>
    </row>
    <row r="21" spans="1:10" s="23" customFormat="1">
      <c r="A21" s="17" t="s">
        <v>51</v>
      </c>
      <c r="B21" s="16" t="s">
        <v>52</v>
      </c>
      <c r="C21" s="59" t="s">
        <v>23</v>
      </c>
      <c r="D21" s="12"/>
      <c r="E21" s="94">
        <f>1017.5+1246.26</f>
        <v>2263.7600000000002</v>
      </c>
      <c r="F21" s="44"/>
      <c r="G21" s="46"/>
      <c r="H21" s="7"/>
      <c r="I21" s="7"/>
      <c r="J21" s="7"/>
    </row>
    <row r="22" spans="1:10" s="23" customFormat="1">
      <c r="A22" s="17" t="s">
        <v>55</v>
      </c>
      <c r="B22" s="16" t="s">
        <v>53</v>
      </c>
      <c r="C22" s="59" t="s">
        <v>23</v>
      </c>
      <c r="D22" s="12"/>
      <c r="E22" s="94">
        <f>12600+3420+17280</f>
        <v>33300</v>
      </c>
      <c r="F22" s="44"/>
      <c r="G22" s="46"/>
      <c r="H22" s="7"/>
      <c r="I22" s="7"/>
      <c r="J22" s="7"/>
    </row>
    <row r="23" spans="1:10" s="23" customFormat="1" ht="16.5" thickBot="1">
      <c r="A23" s="18" t="s">
        <v>46</v>
      </c>
      <c r="B23" s="29" t="s">
        <v>19</v>
      </c>
      <c r="C23" s="30" t="s">
        <v>23</v>
      </c>
      <c r="D23" s="15"/>
      <c r="E23" s="95">
        <v>2160.4499999999998</v>
      </c>
      <c r="F23" s="44"/>
      <c r="G23" s="46"/>
      <c r="H23" s="7"/>
      <c r="I23" s="7"/>
      <c r="J23" s="7"/>
    </row>
    <row r="24" spans="1:10" s="28" customFormat="1" ht="32.25" thickBot="1">
      <c r="A24" s="79" t="s">
        <v>59</v>
      </c>
      <c r="B24" s="34"/>
      <c r="C24" s="34" t="s">
        <v>23</v>
      </c>
      <c r="D24" s="102">
        <f>E24/E1/B3</f>
        <v>1.4709713529741006</v>
      </c>
      <c r="E24" s="96">
        <f>D41+D42</f>
        <v>57818</v>
      </c>
      <c r="F24" s="36"/>
      <c r="G24" s="36"/>
      <c r="H24" s="27"/>
      <c r="I24" s="27"/>
      <c r="J24" s="27"/>
    </row>
    <row r="25" spans="1:10" s="20" customFormat="1" ht="16.5" thickBot="1">
      <c r="A25" s="32" t="s">
        <v>10</v>
      </c>
      <c r="B25" s="33"/>
      <c r="C25" s="34" t="s">
        <v>23</v>
      </c>
      <c r="D25" s="35">
        <f>D9+D10+D13+D14+D15+D16+D17+D18+D24</f>
        <v>20.143277871062942</v>
      </c>
      <c r="E25" s="96">
        <f>E9+E10+E13+E14+E15+E16+E17+E18+E24</f>
        <v>791751.67999999993</v>
      </c>
      <c r="F25" s="47"/>
      <c r="G25" s="48"/>
      <c r="H25" s="1"/>
      <c r="I25" s="1"/>
      <c r="J25" s="1"/>
    </row>
    <row r="26" spans="1:10" s="28" customFormat="1" ht="16.5" thickBot="1">
      <c r="A26" s="111" t="s">
        <v>42</v>
      </c>
      <c r="B26" s="112"/>
      <c r="C26" s="112"/>
      <c r="D26" s="61" t="s">
        <v>48</v>
      </c>
      <c r="E26" s="62" t="s">
        <v>49</v>
      </c>
      <c r="F26" s="63"/>
      <c r="G26" s="36"/>
      <c r="H26" s="64"/>
      <c r="I26" s="27"/>
      <c r="J26" s="27"/>
    </row>
    <row r="27" spans="1:10" s="70" customFormat="1" ht="18" customHeight="1">
      <c r="A27" s="49" t="s">
        <v>31</v>
      </c>
      <c r="B27" s="31"/>
      <c r="C27" s="67" t="s">
        <v>32</v>
      </c>
      <c r="D27" s="103">
        <v>99055</v>
      </c>
      <c r="E27" s="85"/>
      <c r="F27" s="50"/>
      <c r="G27" s="68"/>
      <c r="H27" s="69"/>
      <c r="I27" s="69"/>
      <c r="J27" s="69"/>
    </row>
    <row r="28" spans="1:10" s="70" customFormat="1">
      <c r="A28" s="13" t="s">
        <v>15</v>
      </c>
      <c r="B28" s="24"/>
      <c r="C28" s="71" t="s">
        <v>32</v>
      </c>
      <c r="D28" s="104">
        <f>780*E1</f>
        <v>9360</v>
      </c>
      <c r="E28" s="86"/>
      <c r="F28" s="50"/>
      <c r="G28" s="68"/>
      <c r="H28" s="69"/>
      <c r="I28" s="69"/>
      <c r="J28" s="69"/>
    </row>
    <row r="29" spans="1:10" s="70" customFormat="1" ht="31.5">
      <c r="A29" s="13" t="s">
        <v>28</v>
      </c>
      <c r="B29" s="24"/>
      <c r="C29" s="71" t="s">
        <v>32</v>
      </c>
      <c r="D29" s="104">
        <v>13405</v>
      </c>
      <c r="E29" s="86"/>
      <c r="F29" s="50"/>
      <c r="G29" s="68"/>
      <c r="H29" s="69"/>
      <c r="I29" s="69"/>
      <c r="J29" s="69"/>
    </row>
    <row r="30" spans="1:10" s="74" customFormat="1" ht="15.75" customHeight="1">
      <c r="A30" s="13" t="s">
        <v>50</v>
      </c>
      <c r="B30" s="24"/>
      <c r="C30" s="71" t="s">
        <v>32</v>
      </c>
      <c r="D30" s="104">
        <f>B5+B6</f>
        <v>765838.84</v>
      </c>
      <c r="E30" s="86"/>
      <c r="F30" s="51"/>
      <c r="G30" s="72"/>
      <c r="H30" s="73"/>
      <c r="I30" s="73"/>
      <c r="J30" s="73"/>
    </row>
    <row r="31" spans="1:10" s="74" customFormat="1" ht="15.75" customHeight="1">
      <c r="A31" s="65" t="str">
        <f>A25</f>
        <v>итого расходы</v>
      </c>
      <c r="B31" s="66"/>
      <c r="C31" s="75" t="str">
        <f>C25</f>
        <v>руб</v>
      </c>
      <c r="D31" s="87"/>
      <c r="E31" s="88">
        <f>E25</f>
        <v>791751.67999999993</v>
      </c>
      <c r="F31" s="51"/>
      <c r="G31" s="72"/>
      <c r="H31" s="73"/>
      <c r="I31" s="73"/>
      <c r="J31" s="73"/>
    </row>
    <row r="32" spans="1:10" s="78" customFormat="1" ht="15.75" customHeight="1">
      <c r="A32" s="52" t="s">
        <v>18</v>
      </c>
      <c r="B32" s="37"/>
      <c r="C32" s="76" t="s">
        <v>32</v>
      </c>
      <c r="D32" s="89">
        <f>D27+D28+D29+D30-E31</f>
        <v>95907.160000000033</v>
      </c>
      <c r="E32" s="90"/>
      <c r="F32" s="53"/>
      <c r="G32" s="53"/>
      <c r="H32" s="77"/>
      <c r="I32" s="77"/>
      <c r="J32" s="77"/>
    </row>
    <row r="33" spans="1:10" s="20" customFormat="1" ht="15.75" customHeight="1" thickBot="1">
      <c r="A33" s="108" t="s">
        <v>33</v>
      </c>
      <c r="B33" s="109"/>
      <c r="C33" s="109"/>
      <c r="D33" s="109"/>
      <c r="E33" s="110"/>
      <c r="F33" s="54"/>
      <c r="G33" s="2"/>
      <c r="H33" s="1"/>
      <c r="I33" s="1"/>
      <c r="J33" s="1"/>
    </row>
    <row r="34" spans="1:10" s="60" customFormat="1" ht="15.75" customHeight="1">
      <c r="A34" s="41" t="s">
        <v>26</v>
      </c>
      <c r="B34" s="106" t="s">
        <v>44</v>
      </c>
      <c r="C34" s="113" t="s">
        <v>45</v>
      </c>
      <c r="D34" s="114"/>
      <c r="E34" s="115"/>
      <c r="F34" s="2"/>
      <c r="G34" s="1"/>
      <c r="H34" s="1"/>
      <c r="I34" s="1"/>
      <c r="J34" s="1"/>
    </row>
    <row r="35" spans="1:10" s="60" customFormat="1" ht="65.25" customHeight="1">
      <c r="A35" s="10"/>
      <c r="B35" s="107"/>
      <c r="C35" s="97" t="s">
        <v>43</v>
      </c>
      <c r="D35" s="97" t="s">
        <v>34</v>
      </c>
      <c r="E35" s="98" t="s">
        <v>57</v>
      </c>
      <c r="F35" s="2"/>
      <c r="G35" s="1"/>
      <c r="H35" s="1"/>
      <c r="I35" s="1"/>
      <c r="J35" s="1"/>
    </row>
    <row r="36" spans="1:10" s="20" customFormat="1">
      <c r="A36" s="25" t="s">
        <v>35</v>
      </c>
      <c r="B36" s="81">
        <v>732956</v>
      </c>
      <c r="C36" s="81">
        <v>733031</v>
      </c>
      <c r="D36" s="81"/>
      <c r="E36" s="82"/>
      <c r="F36" s="55"/>
      <c r="G36" s="2"/>
      <c r="H36" s="1"/>
      <c r="I36" s="1"/>
      <c r="J36" s="1"/>
    </row>
    <row r="37" spans="1:10" s="20" customFormat="1">
      <c r="A37" s="25" t="s">
        <v>36</v>
      </c>
      <c r="B37" s="81">
        <v>352834</v>
      </c>
      <c r="C37" s="81">
        <v>325921</v>
      </c>
      <c r="D37" s="81">
        <v>23329</v>
      </c>
      <c r="E37" s="82"/>
      <c r="F37" s="55"/>
      <c r="G37" s="2"/>
      <c r="H37" s="1"/>
      <c r="I37" s="1"/>
      <c r="J37" s="1"/>
    </row>
    <row r="38" spans="1:10" s="20" customFormat="1">
      <c r="A38" s="25" t="s">
        <v>37</v>
      </c>
      <c r="B38" s="81">
        <v>73897</v>
      </c>
      <c r="C38" s="81">
        <v>70311</v>
      </c>
      <c r="D38" s="81">
        <v>3201</v>
      </c>
      <c r="E38" s="82">
        <v>412</v>
      </c>
      <c r="F38" s="55"/>
      <c r="G38" s="2"/>
      <c r="H38" s="1"/>
      <c r="I38" s="1"/>
      <c r="J38" s="1"/>
    </row>
    <row r="39" spans="1:10" s="20" customFormat="1">
      <c r="A39" s="25" t="s">
        <v>38</v>
      </c>
      <c r="B39" s="81">
        <v>133890</v>
      </c>
      <c r="C39" s="81">
        <v>128951</v>
      </c>
      <c r="D39" s="81">
        <v>4128</v>
      </c>
      <c r="E39" s="82">
        <f>333+478</f>
        <v>811</v>
      </c>
      <c r="F39" s="55"/>
      <c r="G39" s="2"/>
      <c r="H39" s="1"/>
      <c r="I39" s="1"/>
      <c r="J39" s="1"/>
    </row>
    <row r="40" spans="1:10" s="20" customFormat="1">
      <c r="A40" s="25" t="s">
        <v>39</v>
      </c>
      <c r="B40" s="81">
        <v>269792</v>
      </c>
      <c r="C40" s="81">
        <v>242164</v>
      </c>
      <c r="D40" s="81">
        <v>29048</v>
      </c>
      <c r="E40" s="82">
        <f>98+343</f>
        <v>441</v>
      </c>
      <c r="F40" s="55"/>
      <c r="G40" s="2"/>
      <c r="H40" s="1"/>
      <c r="I40" s="1"/>
      <c r="J40" s="1"/>
    </row>
    <row r="41" spans="1:10" s="20" customFormat="1" ht="16.5" thickBot="1">
      <c r="A41" s="19" t="s">
        <v>27</v>
      </c>
      <c r="B41" s="83">
        <f>SUM(B36:B40)</f>
        <v>1563369</v>
      </c>
      <c r="C41" s="83">
        <f>SUM(C36:C40)</f>
        <v>1500378</v>
      </c>
      <c r="D41" s="83">
        <f>SUM(D36:D40)</f>
        <v>59706</v>
      </c>
      <c r="E41" s="84">
        <f>SUM(E36:E40)</f>
        <v>1664</v>
      </c>
      <c r="F41" s="8"/>
      <c r="G41" s="2"/>
      <c r="H41" s="1"/>
      <c r="I41" s="1"/>
      <c r="J41" s="1"/>
    </row>
    <row r="42" spans="1:10" s="70" customFormat="1" ht="32.25" thickBot="1">
      <c r="A42" s="99" t="s">
        <v>58</v>
      </c>
      <c r="B42" s="100"/>
      <c r="C42" s="100"/>
      <c r="D42" s="100">
        <f>B40-C40-D40-E40+B38-C38-D38-E38+B39-C39-D39-E39</f>
        <v>-1888</v>
      </c>
      <c r="E42" s="101"/>
      <c r="F42" s="50"/>
    </row>
    <row r="43" spans="1:10" s="20" customFormat="1">
      <c r="A43" s="26" t="s">
        <v>11</v>
      </c>
      <c r="B43" s="26"/>
      <c r="C43" s="56"/>
      <c r="D43" s="57"/>
      <c r="E43" s="26"/>
      <c r="F43" s="8"/>
      <c r="G43" s="2"/>
      <c r="H43" s="1"/>
      <c r="I43" s="1"/>
      <c r="J43" s="1"/>
    </row>
    <row r="44" spans="1:10" s="20" customFormat="1">
      <c r="A44" s="8"/>
      <c r="B44" s="8"/>
      <c r="C44" s="8"/>
      <c r="D44" s="8"/>
      <c r="E44" s="8"/>
      <c r="F44" s="8"/>
      <c r="G44" s="2"/>
      <c r="H44" s="1"/>
      <c r="I44" s="1"/>
      <c r="J44" s="1"/>
    </row>
  </sheetData>
  <mergeCells count="4">
    <mergeCell ref="B34:B35"/>
    <mergeCell ref="A33:E33"/>
    <mergeCell ref="A26:C26"/>
    <mergeCell ref="C34:E34"/>
  </mergeCells>
  <pageMargins left="0.31496062992125984" right="0.31496062992125984" top="0.35433070866141736" bottom="0.35433070866141736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2018-02-06T07:33:24Z</cp:lastPrinted>
  <dcterms:created xsi:type="dcterms:W3CDTF">2016-04-22T06:39:22Z</dcterms:created>
  <dcterms:modified xsi:type="dcterms:W3CDTF">2018-03-16T10:21:46Z</dcterms:modified>
</cp:coreProperties>
</file>