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45" l="1"/>
  <c r="D64"/>
  <c r="E61" l="1"/>
  <c r="E60"/>
  <c r="E62"/>
  <c r="B63"/>
  <c r="C63"/>
  <c r="E63"/>
  <c r="E20"/>
  <c r="E43"/>
  <c r="E44"/>
  <c r="E40"/>
  <c r="E35"/>
  <c r="B5"/>
  <c r="D49"/>
  <c r="C46"/>
  <c r="A53"/>
  <c r="E30"/>
  <c r="E33"/>
  <c r="E23"/>
  <c r="B6"/>
  <c r="E34"/>
  <c r="D63"/>
  <c r="E38"/>
  <c r="D52" l="1"/>
  <c r="E3"/>
  <c r="D15"/>
  <c r="D13"/>
  <c r="D19"/>
  <c r="E17"/>
  <c r="E9"/>
  <c r="D45" l="1"/>
  <c r="D16"/>
  <c r="E18"/>
  <c r="D11"/>
  <c r="D12"/>
  <c r="D20"/>
  <c r="D46" l="1"/>
  <c r="E10" l="1"/>
  <c r="E46" l="1"/>
  <c r="E53" s="1"/>
  <c r="D54" s="1"/>
</calcChain>
</file>

<file path=xl/sharedStrings.xml><?xml version="1.0" encoding="utf-8"?>
<sst xmlns="http://schemas.openxmlformats.org/spreadsheetml/2006/main" count="152" uniqueCount="95">
  <si>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</si>
  <si>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</si>
  <si>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</si>
  <si>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</si>
  <si>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</si>
  <si>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</si>
  <si>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</si>
  <si>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</si>
  <si>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</si>
  <si>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</si>
  <si>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</si>
  <si>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</si>
  <si>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7.Работы по обеспечению требований пожарной безопасности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</si>
  <si>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</si>
  <si>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</si>
  <si>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</si>
  <si>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</si>
  <si>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</si>
  <si>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</si>
  <si>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д.2/1</t>
  </si>
  <si>
    <t>8.Работы по ремонту общедомового имущества всего, в т.ч.</t>
  </si>
  <si>
    <t>май</t>
  </si>
  <si>
    <t>июнь</t>
  </si>
  <si>
    <t>Остаток средств на конец периода (+ есть средства, -задолженность)</t>
  </si>
  <si>
    <t>июль</t>
  </si>
  <si>
    <t>август</t>
  </si>
  <si>
    <t>сентябрь</t>
  </si>
  <si>
    <t>ежемесячно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</si>
  <si>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</si>
  <si>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</si>
  <si>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</si>
  <si>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</si>
  <si>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руб</t>
  </si>
  <si>
    <t>Стоимость выполн.работы /услуги на 1 кв.м.</t>
  </si>
  <si>
    <t>декабрь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</si>
  <si>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</si>
  <si>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</si>
  <si>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</si>
  <si>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</si>
  <si>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</si>
  <si>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Остаток средств на 01/01/2017 г (+ есть средства, -задолженность)</t>
  </si>
  <si>
    <t>руб.</t>
  </si>
  <si>
    <t>Отчет по предоставлению коммунальных услуг по жилым помещениям за 2017 г</t>
  </si>
  <si>
    <t>замена разводки канализации техэтажа под.8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</si>
  <si>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</si>
  <si>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</si>
  <si>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</si>
  <si>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</si>
  <si>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</si>
  <si>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</si>
  <si>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9. Расходы на коммунальные услуги потребляемые в целях содержания общего имущества дома</t>
  </si>
  <si>
    <t>Финансовый счет дома</t>
  </si>
  <si>
    <t>по индивид. потреблению, руб</t>
  </si>
  <si>
    <t>февраль,май</t>
  </si>
  <si>
    <t>март</t>
  </si>
  <si>
    <t>кометич.ремонт лестничной клетки п.8 с 1 по 3 этаж</t>
  </si>
  <si>
    <t>заделка дыр в ж.б.плите перекрытия на техчердаке над кв.31,32</t>
  </si>
  <si>
    <t>ремонт трассы ХВС с отсекающей задвижкой</t>
  </si>
  <si>
    <t>восстановление и ремонт ливневой канализации</t>
  </si>
  <si>
    <t>май,авг</t>
  </si>
  <si>
    <t>установка почтовых ящиков п.4</t>
  </si>
  <si>
    <t>в т.ч. Нежилые</t>
  </si>
  <si>
    <t>Предоставлено РСО по приборам учета, руб</t>
  </si>
  <si>
    <t>Всего начислено УК Атал</t>
  </si>
  <si>
    <t>Получено средств от сдачи металлолома</t>
  </si>
  <si>
    <t>май,сентябрь</t>
  </si>
  <si>
    <t>август,сент</t>
  </si>
  <si>
    <t>Приход,руб</t>
  </si>
  <si>
    <t>Расход,руб</t>
  </si>
  <si>
    <t>Начислено собственникам</t>
  </si>
  <si>
    <t>работы на общедомовой системе отопления п.7,8</t>
  </si>
  <si>
    <t>ремонт мягкой кровли балконных козырьков кв.94,232/1</t>
  </si>
  <si>
    <t>сент,октябрь</t>
  </si>
  <si>
    <t>изготовление и установка двери выхода на крышу п.5</t>
  </si>
  <si>
    <t>ремонт мягкой кровли над ТД "Европа" 20 м2, кв.278/1,231,232, машинное отделение п.7</t>
  </si>
  <si>
    <t>замена трассы ХВС в подвале п. 2-8</t>
  </si>
  <si>
    <t>Поверка и обслуживание общедомовых приборов учета</t>
  </si>
  <si>
    <t>восстановление освещения перед машинными отделениями</t>
  </si>
  <si>
    <t>ремонт подъездного отопления п.5</t>
  </si>
  <si>
    <t>январь,март</t>
  </si>
  <si>
    <t>замена стояка и крана ХГВС кв.228,310,224</t>
  </si>
  <si>
    <t>ремонт системы противопожарной автоматики</t>
  </si>
  <si>
    <t>замена дверей входа в подвал 2 шт п.4,6</t>
  </si>
  <si>
    <t>замена циркуляционного насоса п.1</t>
  </si>
  <si>
    <t>работы на общедомовой системе канализации кв.95,166</t>
  </si>
  <si>
    <t>восстановление освещения после пожара п.4</t>
  </si>
  <si>
    <t>замена мусороприемных клапанов в подъезде №1 4 шт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</si>
  <si>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</si>
  <si>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</si>
  <si>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</si>
  <si>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</si>
  <si>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ноябрь</t>
  </si>
  <si>
    <t>подготовка теплоузлов, замена задвижек в теплоузлах № 1,2,4,8</t>
  </si>
  <si>
    <t>софинанс.собственников по городской программе благоустройства</t>
  </si>
  <si>
    <t>подготовка и окраска теплоузлов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</si>
</sst>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4" fillId="0" borderId="14" xfId="0" applyNumberFormat="1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0" xfId="0" applyFont="1" applyFill="1" applyBorder="1"/>
    <xf numFmtId="0" fontId="5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vertical="top" wrapText="1"/>
    </xf>
    <xf numFmtId="1" fontId="5" fillId="0" borderId="2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top" wrapText="1"/>
    </xf>
    <xf numFmtId="1" fontId="5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Fill="1"/>
    <xf numFmtId="0" fontId="0" fillId="0" borderId="0" xfId="0" applyFont="1" applyFill="1"/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1" fillId="0" borderId="0" xfId="0" applyFont="1" applyFill="1"/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/>
    <xf numFmtId="1" fontId="5" fillId="0" borderId="1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164" fontId="5" fillId="0" borderId="1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6" fillId="0" borderId="2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8" fillId="2" borderId="11" xfId="1" applyNumberFormat="1" applyFont="1" applyFill="1" applyBorder="1" applyAlignment="1">
      <alignment vertical="top" wrapText="1"/>
    </xf>
    <xf numFmtId="164" fontId="8" fillId="2" borderId="12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4" fillId="0" borderId="2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5" xfId="1" applyNumberFormat="1" applyFont="1" applyFill="1" applyBorder="1" applyAlignment="1">
      <alignment vertical="top" wrapText="1"/>
    </xf>
    <xf numFmtId="164" fontId="4" fillId="0" borderId="14" xfId="1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64" fontId="4" fillId="0" borderId="14" xfId="1" applyNumberFormat="1" applyFont="1" applyFill="1" applyBorder="1" applyAlignment="1">
      <alignment vertical="top"/>
    </xf>
    <xf numFmtId="164" fontId="4" fillId="0" borderId="15" xfId="1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vertical="top" wrapText="1"/>
    </xf>
    <xf numFmtId="164" fontId="6" fillId="0" borderId="14" xfId="1" applyNumberFormat="1" applyFont="1" applyFill="1" applyBorder="1" applyAlignment="1">
      <alignment vertical="top"/>
    </xf>
    <xf numFmtId="164" fontId="6" fillId="0" borderId="15" xfId="1" applyNumberFormat="1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164" fontId="6" fillId="0" borderId="2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164" fontId="4" fillId="0" borderId="18" xfId="1" applyNumberFormat="1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2" fontId="4" fillId="2" borderId="14" xfId="0" applyNumberFormat="1" applyFont="1" applyFill="1" applyBorder="1" applyAlignment="1">
      <alignment vertical="top" wrapText="1"/>
    </xf>
    <xf numFmtId="164" fontId="4" fillId="2" borderId="15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26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5" fillId="0" borderId="16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tabSelected="1" workbookViewId="0">
      <selection activeCell="E16" sqref="E16"/>
    </sheetView>
  </sheetViews>
  <sheetFormatPr defaultRowHeight="15.75"/>
  <cols>
    <col min="1" max="1" width="78.28515625" style="7" customWidth="1"/>
    <col min="2" max="2" width="15" style="7" customWidth="1"/>
    <col min="3" max="3" width="14" style="7" customWidth="1"/>
    <col min="4" max="4" width="15.7109375" style="7" customWidth="1"/>
    <col min="5" max="5" width="15.85546875" style="7" customWidth="1"/>
    <col min="6" max="6" width="13.140625" style="7" bestFit="1" customWidth="1"/>
    <col min="7" max="7" width="9.140625" style="63"/>
  </cols>
  <sheetData>
    <row r="1" spans="1:9" s="25" customFormat="1" ht="31.5">
      <c r="A1" s="45" t="s">
        <v>15</v>
      </c>
      <c r="B1" s="7"/>
      <c r="C1" s="7"/>
      <c r="D1" s="7" t="s">
        <v>38</v>
      </c>
      <c r="E1" s="46">
        <v>12</v>
      </c>
      <c r="F1" s="7"/>
      <c r="G1" s="44"/>
    </row>
    <row r="2" spans="1:9" s="25" customFormat="1">
      <c r="A2" s="47" t="s">
        <v>19</v>
      </c>
      <c r="B2" s="7"/>
      <c r="C2" s="7"/>
      <c r="D2" s="7"/>
      <c r="E2" s="60" t="s">
        <v>61</v>
      </c>
      <c r="F2" s="7"/>
      <c r="G2" s="44"/>
    </row>
    <row r="3" spans="1:9" s="25" customFormat="1">
      <c r="A3" s="7" t="s">
        <v>39</v>
      </c>
      <c r="B3" s="7">
        <v>23257.5</v>
      </c>
      <c r="C3" s="7"/>
      <c r="D3" s="7"/>
      <c r="E3" s="61">
        <f>3356.3*B4*E1</f>
        <v>839343.50399999996</v>
      </c>
      <c r="F3" s="7"/>
      <c r="G3" s="44"/>
    </row>
    <row r="4" spans="1:9" s="25" customFormat="1">
      <c r="A4" s="7" t="s">
        <v>0</v>
      </c>
      <c r="B4" s="7">
        <v>20.84</v>
      </c>
      <c r="C4" s="7"/>
      <c r="D4" s="7"/>
      <c r="E4" s="7"/>
      <c r="F4" s="7"/>
      <c r="G4" s="44"/>
    </row>
    <row r="5" spans="1:9" s="25" customFormat="1">
      <c r="A5" s="7" t="s">
        <v>31</v>
      </c>
      <c r="B5" s="118">
        <f>B3*B4*E1</f>
        <v>5816235.5999999996</v>
      </c>
      <c r="C5" s="48"/>
      <c r="D5" s="48"/>
      <c r="E5" s="7"/>
      <c r="F5" s="48"/>
      <c r="G5" s="7"/>
    </row>
    <row r="6" spans="1:9" s="25" customFormat="1" ht="31.5">
      <c r="A6" s="7" t="s">
        <v>87</v>
      </c>
      <c r="B6" s="118">
        <f>-297856.11-57594.39-9876.11-10478.2-39754.02</f>
        <v>-415558.83</v>
      </c>
      <c r="C6" s="48"/>
      <c r="D6" s="48"/>
      <c r="E6" s="7"/>
      <c r="F6" s="48"/>
      <c r="G6" s="7"/>
      <c r="H6" s="1"/>
      <c r="I6" s="1"/>
    </row>
    <row r="7" spans="1:9" s="25" customFormat="1" ht="16.5" thickBot="1">
      <c r="A7" s="7" t="s">
        <v>1</v>
      </c>
      <c r="B7" s="7">
        <v>98.77</v>
      </c>
      <c r="C7" s="7"/>
      <c r="D7" s="7"/>
      <c r="E7" s="7"/>
      <c r="F7" s="48"/>
      <c r="G7" s="109"/>
    </row>
    <row r="8" spans="1:9" s="26" customFormat="1" ht="63">
      <c r="A8" s="4" t="s">
        <v>2</v>
      </c>
      <c r="B8" s="6" t="s">
        <v>16</v>
      </c>
      <c r="C8" s="6" t="s">
        <v>29</v>
      </c>
      <c r="D8" s="6" t="s">
        <v>33</v>
      </c>
      <c r="E8" s="5" t="s">
        <v>30</v>
      </c>
      <c r="F8" s="8"/>
      <c r="G8" s="8"/>
    </row>
    <row r="9" spans="1:9" s="25" customFormat="1" ht="15.75" customHeight="1">
      <c r="A9" s="9" t="s">
        <v>3</v>
      </c>
      <c r="B9" s="29" t="s">
        <v>17</v>
      </c>
      <c r="C9" s="83" t="s">
        <v>32</v>
      </c>
      <c r="D9" s="10">
        <v>0.89</v>
      </c>
      <c r="E9" s="93">
        <f>D9*B3*E1</f>
        <v>248390.09999999998</v>
      </c>
      <c r="F9" s="7"/>
      <c r="G9" s="109"/>
    </row>
    <row r="10" spans="1:9" s="25" customFormat="1" ht="47.25">
      <c r="A10" s="9" t="s">
        <v>4</v>
      </c>
      <c r="B10" s="29" t="s">
        <v>17</v>
      </c>
      <c r="C10" s="83" t="s">
        <v>32</v>
      </c>
      <c r="D10" s="10">
        <f>4.63+D11+D12+D13+D14</f>
        <v>6.6752327206277551</v>
      </c>
      <c r="E10" s="93">
        <f>D10*E1*B3</f>
        <v>1862990.7000000002</v>
      </c>
      <c r="F10" s="7"/>
      <c r="G10" s="109"/>
    </row>
    <row r="11" spans="1:9" s="25" customFormat="1" ht="15.75" customHeight="1">
      <c r="A11" s="12" t="s">
        <v>5</v>
      </c>
      <c r="B11" s="29"/>
      <c r="C11" s="83" t="s">
        <v>32</v>
      </c>
      <c r="D11" s="10">
        <f>E11/E1/B3</f>
        <v>2.2573363431151242E-2</v>
      </c>
      <c r="E11" s="93">
        <v>6300</v>
      </c>
      <c r="F11" s="7"/>
      <c r="G11" s="109"/>
    </row>
    <row r="12" spans="1:9" s="25" customFormat="1" ht="15.75" customHeight="1">
      <c r="A12" s="12" t="s">
        <v>6</v>
      </c>
      <c r="B12" s="29"/>
      <c r="C12" s="83" t="s">
        <v>32</v>
      </c>
      <c r="D12" s="10">
        <f>E12/E1/B3</f>
        <v>1.8273675158551005E-4</v>
      </c>
      <c r="E12" s="93">
        <v>51</v>
      </c>
      <c r="F12" s="7"/>
      <c r="G12" s="109"/>
    </row>
    <row r="13" spans="1:9" s="25" customFormat="1" ht="15.75" customHeight="1">
      <c r="A13" s="12" t="s">
        <v>7</v>
      </c>
      <c r="B13" s="29" t="s">
        <v>17</v>
      </c>
      <c r="C13" s="83" t="s">
        <v>32</v>
      </c>
      <c r="D13" s="10">
        <f>E13/B3/E1</f>
        <v>1.9360063062094666</v>
      </c>
      <c r="E13" s="93">
        <v>540320</v>
      </c>
      <c r="F13" s="7"/>
      <c r="G13" s="109"/>
    </row>
    <row r="14" spans="1:9" s="25" customFormat="1" ht="15.75" customHeight="1">
      <c r="A14" s="12" t="s">
        <v>90</v>
      </c>
      <c r="B14" s="29" t="s">
        <v>91</v>
      </c>
      <c r="C14" s="83" t="s">
        <v>41</v>
      </c>
      <c r="D14" s="10">
        <f>E14/E1/B3</f>
        <v>8.6470314235551252E-2</v>
      </c>
      <c r="E14" s="93">
        <v>24133</v>
      </c>
      <c r="F14" s="3"/>
      <c r="G14" s="2"/>
    </row>
    <row r="15" spans="1:9" s="25" customFormat="1" ht="47.25">
      <c r="A15" s="9" t="s">
        <v>8</v>
      </c>
      <c r="B15" s="29" t="s">
        <v>17</v>
      </c>
      <c r="C15" s="83" t="s">
        <v>32</v>
      </c>
      <c r="D15" s="10">
        <f>E15/E1/B3</f>
        <v>4.5487692142319682</v>
      </c>
      <c r="E15" s="93">
        <v>1269516</v>
      </c>
      <c r="F15" s="7"/>
      <c r="G15" s="109"/>
    </row>
    <row r="16" spans="1:9" s="25" customFormat="1" ht="15.75" customHeight="1">
      <c r="A16" s="9" t="s">
        <v>9</v>
      </c>
      <c r="B16" s="29" t="s">
        <v>17</v>
      </c>
      <c r="C16" s="83" t="s">
        <v>32</v>
      </c>
      <c r="D16" s="10">
        <f>E16/E1/B3</f>
        <v>2.5207316636210542</v>
      </c>
      <c r="E16" s="93">
        <v>703511</v>
      </c>
      <c r="F16" s="7"/>
      <c r="G16" s="109"/>
    </row>
    <row r="17" spans="1:7" s="25" customFormat="1" ht="15.75" customHeight="1">
      <c r="A17" s="9" t="s">
        <v>10</v>
      </c>
      <c r="B17" s="29" t="s">
        <v>17</v>
      </c>
      <c r="C17" s="83" t="s">
        <v>32</v>
      </c>
      <c r="D17" s="10">
        <v>0.56999999999999995</v>
      </c>
      <c r="E17" s="93">
        <f>D17*E1*B3</f>
        <v>159081.29999999999</v>
      </c>
      <c r="F17" s="7"/>
      <c r="G17" s="109"/>
    </row>
    <row r="18" spans="1:7" s="25" customFormat="1" ht="47.25">
      <c r="A18" s="9" t="s">
        <v>11</v>
      </c>
      <c r="B18" s="29" t="s">
        <v>17</v>
      </c>
      <c r="C18" s="83" t="s">
        <v>32</v>
      </c>
      <c r="D18" s="10">
        <v>0.49</v>
      </c>
      <c r="E18" s="93">
        <f>D18*E1*B3</f>
        <v>136754.1</v>
      </c>
      <c r="F18" s="7"/>
      <c r="G18" s="109"/>
    </row>
    <row r="19" spans="1:7" s="25" customFormat="1" ht="15.75" customHeight="1" thickBot="1">
      <c r="A19" s="13" t="s">
        <v>12</v>
      </c>
      <c r="B19" s="31" t="s">
        <v>27</v>
      </c>
      <c r="C19" s="32" t="s">
        <v>32</v>
      </c>
      <c r="D19" s="15">
        <f>E19/E1/B3</f>
        <v>0.4682611344010893</v>
      </c>
      <c r="E19" s="94">
        <v>130687</v>
      </c>
      <c r="F19" s="7"/>
      <c r="G19" s="109"/>
    </row>
    <row r="20" spans="1:7" s="25" customFormat="1" ht="15.75" customHeight="1" thickBot="1">
      <c r="A20" s="114" t="s">
        <v>20</v>
      </c>
      <c r="B20" s="115"/>
      <c r="C20" s="115"/>
      <c r="D20" s="116">
        <f>E20/E1/B3</f>
        <v>3.0069385861191726</v>
      </c>
      <c r="E20" s="117">
        <f>E21+E22+E23+E24+E25+E26+E27+E28+E29+E30+E31+E32+E33+E34+E35+E36+E37+E38+E39+E40+E41+E42+E43+E44</f>
        <v>839206.49</v>
      </c>
      <c r="F20" s="7"/>
      <c r="G20" s="109"/>
    </row>
    <row r="21" spans="1:7" s="25" customFormat="1" ht="15.75" customHeight="1">
      <c r="A21" s="40" t="s">
        <v>77</v>
      </c>
      <c r="B21" s="41" t="s">
        <v>21</v>
      </c>
      <c r="C21" s="33" t="s">
        <v>32</v>
      </c>
      <c r="D21" s="42"/>
      <c r="E21" s="95">
        <v>2846.75</v>
      </c>
      <c r="F21" s="7"/>
      <c r="G21" s="109"/>
    </row>
    <row r="22" spans="1:7" s="25" customFormat="1" ht="15.75" customHeight="1">
      <c r="A22" s="14" t="s">
        <v>85</v>
      </c>
      <c r="B22" s="29" t="s">
        <v>34</v>
      </c>
      <c r="C22" s="83" t="s">
        <v>32</v>
      </c>
      <c r="D22" s="10"/>
      <c r="E22" s="96">
        <v>54353.35</v>
      </c>
      <c r="F22" s="7"/>
      <c r="G22" s="109"/>
    </row>
    <row r="23" spans="1:7" s="25" customFormat="1" ht="15.75" customHeight="1">
      <c r="A23" s="14" t="s">
        <v>58</v>
      </c>
      <c r="B23" s="29" t="s">
        <v>59</v>
      </c>
      <c r="C23" s="83" t="s">
        <v>32</v>
      </c>
      <c r="D23" s="11"/>
      <c r="E23" s="96">
        <f>9349.43+25917.59</f>
        <v>35267.020000000004</v>
      </c>
      <c r="F23" s="7"/>
      <c r="G23" s="109"/>
    </row>
    <row r="24" spans="1:7" s="25" customFormat="1" ht="15.75" customHeight="1">
      <c r="A24" s="14" t="s">
        <v>78</v>
      </c>
      <c r="B24" s="29" t="s">
        <v>21</v>
      </c>
      <c r="C24" s="83" t="s">
        <v>32</v>
      </c>
      <c r="D24" s="11"/>
      <c r="E24" s="96">
        <v>1025.7</v>
      </c>
      <c r="F24" s="7"/>
      <c r="G24" s="109"/>
    </row>
    <row r="25" spans="1:7" s="25" customFormat="1" ht="15.75" customHeight="1">
      <c r="A25" s="14" t="s">
        <v>55</v>
      </c>
      <c r="B25" s="29" t="s">
        <v>22</v>
      </c>
      <c r="C25" s="83" t="s">
        <v>32</v>
      </c>
      <c r="D25" s="11"/>
      <c r="E25" s="96">
        <v>44094.07</v>
      </c>
      <c r="F25" s="7"/>
      <c r="G25" s="109"/>
    </row>
    <row r="26" spans="1:7" s="25" customFormat="1" ht="15.75" customHeight="1">
      <c r="A26" s="14" t="s">
        <v>56</v>
      </c>
      <c r="B26" s="29" t="s">
        <v>24</v>
      </c>
      <c r="C26" s="59" t="s">
        <v>32</v>
      </c>
      <c r="D26" s="11"/>
      <c r="E26" s="96">
        <v>7154.16</v>
      </c>
      <c r="F26" s="7"/>
      <c r="G26" s="44"/>
    </row>
    <row r="27" spans="1:7" s="25" customFormat="1" ht="15.75" customHeight="1">
      <c r="A27" s="14" t="s">
        <v>57</v>
      </c>
      <c r="B27" s="29" t="s">
        <v>25</v>
      </c>
      <c r="C27" s="59" t="s">
        <v>32</v>
      </c>
      <c r="D27" s="11"/>
      <c r="E27" s="96">
        <v>24268.77</v>
      </c>
      <c r="F27" s="7"/>
      <c r="G27" s="44"/>
    </row>
    <row r="28" spans="1:7" s="25" customFormat="1" ht="15.75" customHeight="1">
      <c r="A28" s="14" t="s">
        <v>75</v>
      </c>
      <c r="B28" s="29" t="s">
        <v>25</v>
      </c>
      <c r="C28" s="59" t="s">
        <v>32</v>
      </c>
      <c r="D28" s="11"/>
      <c r="E28" s="96">
        <v>263453.21000000002</v>
      </c>
      <c r="F28" s="7"/>
      <c r="G28" s="44"/>
    </row>
    <row r="29" spans="1:7" s="25" customFormat="1" ht="15.75" customHeight="1">
      <c r="A29" s="14" t="s">
        <v>60</v>
      </c>
      <c r="B29" s="29" t="s">
        <v>25</v>
      </c>
      <c r="C29" s="59" t="s">
        <v>32</v>
      </c>
      <c r="D29" s="11"/>
      <c r="E29" s="96">
        <v>11188.26</v>
      </c>
      <c r="F29" s="7"/>
      <c r="G29" s="44"/>
    </row>
    <row r="30" spans="1:7" s="25" customFormat="1">
      <c r="A30" s="14" t="s">
        <v>92</v>
      </c>
      <c r="B30" s="29" t="s">
        <v>66</v>
      </c>
      <c r="C30" s="59" t="s">
        <v>32</v>
      </c>
      <c r="D30" s="11"/>
      <c r="E30" s="96">
        <f>13485.35+23044.35</f>
        <v>36529.699999999997</v>
      </c>
      <c r="F30" s="7"/>
      <c r="G30" s="44"/>
    </row>
    <row r="31" spans="1:7" s="25" customFormat="1">
      <c r="A31" s="14" t="s">
        <v>43</v>
      </c>
      <c r="B31" s="29" t="s">
        <v>54</v>
      </c>
      <c r="C31" s="59" t="s">
        <v>32</v>
      </c>
      <c r="D31" s="11"/>
      <c r="E31" s="96">
        <v>79756</v>
      </c>
      <c r="F31" s="7"/>
      <c r="G31" s="44"/>
    </row>
    <row r="32" spans="1:7" s="25" customFormat="1">
      <c r="A32" s="14" t="s">
        <v>93</v>
      </c>
      <c r="B32" s="29" t="s">
        <v>26</v>
      </c>
      <c r="C32" s="59" t="s">
        <v>32</v>
      </c>
      <c r="D32" s="11"/>
      <c r="E32" s="96">
        <v>117091.27</v>
      </c>
      <c r="F32" s="7"/>
      <c r="G32" s="44"/>
    </row>
    <row r="33" spans="1:10" s="25" customFormat="1" ht="15.75" customHeight="1">
      <c r="A33" s="14" t="s">
        <v>76</v>
      </c>
      <c r="B33" s="29" t="s">
        <v>65</v>
      </c>
      <c r="C33" s="59" t="s">
        <v>32</v>
      </c>
      <c r="D33" s="11"/>
      <c r="E33" s="96">
        <f>1800+7350.3</f>
        <v>9150.2999999999993</v>
      </c>
      <c r="F33" s="7"/>
      <c r="G33" s="44"/>
    </row>
    <row r="34" spans="1:10" s="25" customFormat="1" ht="15.75" customHeight="1">
      <c r="A34" s="14" t="s">
        <v>81</v>
      </c>
      <c r="B34" s="29" t="s">
        <v>53</v>
      </c>
      <c r="C34" s="59" t="s">
        <v>32</v>
      </c>
      <c r="D34" s="11"/>
      <c r="E34" s="96">
        <f>1814.21+1836.13</f>
        <v>3650.34</v>
      </c>
      <c r="F34" s="7"/>
      <c r="G34" s="44"/>
    </row>
    <row r="35" spans="1:10" s="25" customFormat="1" ht="15.75" customHeight="1">
      <c r="A35" s="14" t="s">
        <v>70</v>
      </c>
      <c r="B35" s="29" t="s">
        <v>28</v>
      </c>
      <c r="C35" s="59" t="s">
        <v>32</v>
      </c>
      <c r="D35" s="11"/>
      <c r="E35" s="96">
        <f>11904.06+7620.92</f>
        <v>19524.98</v>
      </c>
      <c r="F35" s="7"/>
      <c r="G35" s="44"/>
    </row>
    <row r="36" spans="1:10" s="25" customFormat="1" ht="15.75" customHeight="1">
      <c r="A36" s="14" t="s">
        <v>73</v>
      </c>
      <c r="B36" s="29" t="s">
        <v>28</v>
      </c>
      <c r="C36" s="59" t="s">
        <v>32</v>
      </c>
      <c r="D36" s="11"/>
      <c r="E36" s="96">
        <v>7982.19</v>
      </c>
      <c r="F36" s="7"/>
      <c r="G36" s="44"/>
    </row>
    <row r="37" spans="1:10" s="25" customFormat="1" ht="15.75" customHeight="1">
      <c r="A37" s="14" t="s">
        <v>86</v>
      </c>
      <c r="B37" s="29" t="s">
        <v>34</v>
      </c>
      <c r="C37" s="59" t="s">
        <v>32</v>
      </c>
      <c r="D37" s="10"/>
      <c r="E37" s="96">
        <v>12441.76</v>
      </c>
      <c r="F37" s="7"/>
      <c r="G37" s="44"/>
    </row>
    <row r="38" spans="1:10" s="25" customFormat="1" ht="15.75" customHeight="1">
      <c r="A38" s="14" t="s">
        <v>80</v>
      </c>
      <c r="B38" s="29" t="s">
        <v>79</v>
      </c>
      <c r="C38" s="59" t="s">
        <v>32</v>
      </c>
      <c r="D38" s="10"/>
      <c r="E38" s="96">
        <f>988.76+776.09+1103.7</f>
        <v>2868.55</v>
      </c>
      <c r="F38" s="7"/>
      <c r="G38" s="44"/>
    </row>
    <row r="39" spans="1:10" s="25" customFormat="1" ht="15.75" customHeight="1">
      <c r="A39" s="14" t="s">
        <v>82</v>
      </c>
      <c r="B39" s="29" t="s">
        <v>34</v>
      </c>
      <c r="C39" s="59" t="s">
        <v>32</v>
      </c>
      <c r="D39" s="10"/>
      <c r="E39" s="96">
        <v>14000</v>
      </c>
      <c r="F39" s="7"/>
      <c r="G39" s="44"/>
    </row>
    <row r="40" spans="1:10" s="25" customFormat="1" ht="15.75" customHeight="1">
      <c r="A40" s="14" t="s">
        <v>71</v>
      </c>
      <c r="B40" s="29" t="s">
        <v>72</v>
      </c>
      <c r="C40" s="59" t="s">
        <v>32</v>
      </c>
      <c r="D40" s="10"/>
      <c r="E40" s="96">
        <f>6600+4500</f>
        <v>11100</v>
      </c>
      <c r="F40" s="7"/>
      <c r="G40" s="44"/>
    </row>
    <row r="41" spans="1:10" s="25" customFormat="1" ht="15.75" customHeight="1">
      <c r="A41" s="14" t="s">
        <v>83</v>
      </c>
      <c r="B41" s="29" t="s">
        <v>34</v>
      </c>
      <c r="C41" s="59" t="s">
        <v>32</v>
      </c>
      <c r="D41" s="10"/>
      <c r="E41" s="96">
        <v>10848.17</v>
      </c>
      <c r="F41" s="7"/>
      <c r="G41" s="44"/>
    </row>
    <row r="42" spans="1:10" s="25" customFormat="1" ht="15.75" customHeight="1">
      <c r="A42" s="14" t="s">
        <v>94</v>
      </c>
      <c r="B42" s="29" t="s">
        <v>34</v>
      </c>
      <c r="C42" s="83" t="s">
        <v>32</v>
      </c>
      <c r="D42" s="10"/>
      <c r="E42" s="96">
        <v>12744.1</v>
      </c>
      <c r="F42" s="7"/>
      <c r="G42" s="84"/>
    </row>
    <row r="43" spans="1:10" s="25" customFormat="1" ht="15.75" customHeight="1">
      <c r="A43" s="14" t="s">
        <v>84</v>
      </c>
      <c r="B43" s="29" t="s">
        <v>34</v>
      </c>
      <c r="C43" s="59" t="s">
        <v>32</v>
      </c>
      <c r="D43" s="10"/>
      <c r="E43" s="96">
        <f>1332.04+2273.54</f>
        <v>3605.58</v>
      </c>
      <c r="F43" s="7"/>
      <c r="G43" s="44"/>
    </row>
    <row r="44" spans="1:10" s="25" customFormat="1" ht="33.75" customHeight="1" thickBot="1">
      <c r="A44" s="34" t="s">
        <v>74</v>
      </c>
      <c r="B44" s="35" t="s">
        <v>72</v>
      </c>
      <c r="C44" s="36" t="s">
        <v>32</v>
      </c>
      <c r="D44" s="37"/>
      <c r="E44" s="97">
        <f>31059.61+6388.11+16814.54</f>
        <v>54262.26</v>
      </c>
      <c r="F44" s="7"/>
      <c r="G44" s="44"/>
    </row>
    <row r="45" spans="1:10" s="23" customFormat="1" ht="32.25" thickBot="1">
      <c r="A45" s="20" t="s">
        <v>50</v>
      </c>
      <c r="B45" s="21"/>
      <c r="C45" s="21" t="s">
        <v>32</v>
      </c>
      <c r="D45" s="112">
        <f>E45/E1/B3</f>
        <v>1.3793435809237162</v>
      </c>
      <c r="E45" s="113">
        <f>D63+D64</f>
        <v>384961</v>
      </c>
      <c r="F45" s="27"/>
      <c r="G45" s="28"/>
      <c r="H45" s="22"/>
      <c r="I45" s="22"/>
      <c r="J45" s="22"/>
    </row>
    <row r="46" spans="1:10" s="25" customFormat="1" ht="16.5" thickBot="1">
      <c r="A46" s="16" t="s">
        <v>13</v>
      </c>
      <c r="B46" s="18"/>
      <c r="C46" s="82" t="str">
        <f>C45</f>
        <v>руб</v>
      </c>
      <c r="D46" s="17">
        <f>D9+D10+D15+D16+D17+D18+D19+D20+D45</f>
        <v>20.549276899924756</v>
      </c>
      <c r="E46" s="98">
        <f>E9+E10+E15+E16+E17+E18+E19+E20+E45</f>
        <v>5735097.6900000004</v>
      </c>
      <c r="F46" s="49"/>
      <c r="G46" s="62"/>
    </row>
    <row r="47" spans="1:10" s="23" customFormat="1" ht="16.5" thickBot="1">
      <c r="A47" s="124" t="s">
        <v>51</v>
      </c>
      <c r="B47" s="125"/>
      <c r="C47" s="125"/>
      <c r="D47" s="66" t="s">
        <v>67</v>
      </c>
      <c r="E47" s="67" t="s">
        <v>68</v>
      </c>
      <c r="F47" s="68"/>
      <c r="G47" s="27"/>
      <c r="H47" s="69"/>
      <c r="I47" s="22"/>
      <c r="J47" s="22"/>
    </row>
    <row r="48" spans="1:10" s="74" customFormat="1" ht="18" customHeight="1">
      <c r="A48" s="50" t="s">
        <v>40</v>
      </c>
      <c r="B48" s="38"/>
      <c r="C48" s="72" t="s">
        <v>41</v>
      </c>
      <c r="D48" s="110">
        <v>79396</v>
      </c>
      <c r="E48" s="87"/>
      <c r="F48" s="51"/>
      <c r="G48" s="73"/>
    </row>
    <row r="49" spans="1:10" s="74" customFormat="1">
      <c r="A49" s="12" t="s">
        <v>18</v>
      </c>
      <c r="B49" s="30"/>
      <c r="C49" s="75" t="s">
        <v>41</v>
      </c>
      <c r="D49" s="111">
        <f>27323*E1</f>
        <v>327876</v>
      </c>
      <c r="E49" s="88"/>
      <c r="F49" s="51"/>
      <c r="G49" s="73"/>
    </row>
    <row r="50" spans="1:10" s="74" customFormat="1">
      <c r="A50" s="12" t="s">
        <v>64</v>
      </c>
      <c r="B50" s="30"/>
      <c r="C50" s="75" t="s">
        <v>41</v>
      </c>
      <c r="D50" s="111">
        <v>11680</v>
      </c>
      <c r="E50" s="88"/>
      <c r="F50" s="51"/>
      <c r="G50" s="73"/>
    </row>
    <row r="51" spans="1:10" s="74" customFormat="1" ht="31.5">
      <c r="A51" s="12" t="s">
        <v>37</v>
      </c>
      <c r="B51" s="30"/>
      <c r="C51" s="75" t="s">
        <v>41</v>
      </c>
      <c r="D51" s="111">
        <v>43488</v>
      </c>
      <c r="E51" s="88"/>
      <c r="F51" s="51"/>
      <c r="G51" s="73"/>
    </row>
    <row r="52" spans="1:10" s="77" customFormat="1">
      <c r="A52" s="12" t="s">
        <v>69</v>
      </c>
      <c r="B52" s="30"/>
      <c r="C52" s="75" t="s">
        <v>41</v>
      </c>
      <c r="D52" s="111">
        <f>B5+B6</f>
        <v>5400676.7699999996</v>
      </c>
      <c r="E52" s="88"/>
      <c r="F52" s="52"/>
      <c r="G52" s="76"/>
    </row>
    <row r="53" spans="1:10" s="77" customFormat="1">
      <c r="A53" s="70" t="str">
        <f>A46</f>
        <v>итого расходы</v>
      </c>
      <c r="B53" s="71"/>
      <c r="C53" s="75" t="s">
        <v>41</v>
      </c>
      <c r="D53" s="89"/>
      <c r="E53" s="90">
        <f>E46</f>
        <v>5735097.6900000004</v>
      </c>
      <c r="F53" s="52"/>
      <c r="G53" s="76"/>
    </row>
    <row r="54" spans="1:10" s="81" customFormat="1" ht="15.75" customHeight="1">
      <c r="A54" s="53" t="s">
        <v>23</v>
      </c>
      <c r="B54" s="39"/>
      <c r="C54" s="78" t="s">
        <v>41</v>
      </c>
      <c r="D54" s="91">
        <f>D48+D49+D50+D51+D52-E53</f>
        <v>128019.07999999914</v>
      </c>
      <c r="E54" s="92"/>
      <c r="F54" s="54"/>
      <c r="G54" s="79"/>
      <c r="H54" s="80"/>
      <c r="I54" s="80"/>
      <c r="J54" s="80"/>
    </row>
    <row r="55" spans="1:10" s="25" customFormat="1" ht="16.5" thickBot="1">
      <c r="A55" s="121" t="s">
        <v>42</v>
      </c>
      <c r="B55" s="122"/>
      <c r="C55" s="122"/>
      <c r="D55" s="122"/>
      <c r="E55" s="123"/>
      <c r="F55" s="55"/>
      <c r="G55" s="44"/>
    </row>
    <row r="56" spans="1:10" s="65" customFormat="1" ht="15.75" customHeight="1">
      <c r="A56" s="43" t="s">
        <v>35</v>
      </c>
      <c r="B56" s="119" t="s">
        <v>62</v>
      </c>
      <c r="C56" s="126" t="s">
        <v>63</v>
      </c>
      <c r="D56" s="127"/>
      <c r="E56" s="128"/>
      <c r="F56" s="3"/>
      <c r="G56" s="64"/>
      <c r="H56" s="64"/>
      <c r="I56" s="64"/>
    </row>
    <row r="57" spans="1:10" s="65" customFormat="1" ht="65.25" customHeight="1">
      <c r="A57" s="9"/>
      <c r="B57" s="120"/>
      <c r="C57" s="104" t="s">
        <v>52</v>
      </c>
      <c r="D57" s="104" t="s">
        <v>44</v>
      </c>
      <c r="E57" s="105" t="s">
        <v>88</v>
      </c>
      <c r="F57" s="3"/>
      <c r="G57" s="64"/>
      <c r="H57" s="64"/>
      <c r="I57" s="64"/>
    </row>
    <row r="58" spans="1:10" s="25" customFormat="1">
      <c r="A58" s="24" t="s">
        <v>45</v>
      </c>
      <c r="B58" s="85">
        <v>4328211</v>
      </c>
      <c r="C58" s="85">
        <v>4328316</v>
      </c>
      <c r="D58" s="85"/>
      <c r="E58" s="86"/>
      <c r="F58" s="56"/>
      <c r="G58" s="44"/>
    </row>
    <row r="59" spans="1:10" s="25" customFormat="1">
      <c r="A59" s="24" t="s">
        <v>46</v>
      </c>
      <c r="B59" s="85">
        <v>2060677</v>
      </c>
      <c r="C59" s="85">
        <v>1932464</v>
      </c>
      <c r="D59" s="85">
        <v>123493</v>
      </c>
      <c r="E59" s="86"/>
      <c r="F59" s="56"/>
      <c r="G59" s="44"/>
    </row>
    <row r="60" spans="1:10" s="25" customFormat="1">
      <c r="A60" s="24" t="s">
        <v>47</v>
      </c>
      <c r="B60" s="85">
        <v>433038</v>
      </c>
      <c r="C60" s="85">
        <v>399007</v>
      </c>
      <c r="D60" s="85">
        <v>16665</v>
      </c>
      <c r="E60" s="86">
        <f>17179+1454</f>
        <v>18633</v>
      </c>
      <c r="F60" s="56"/>
      <c r="G60" s="44"/>
    </row>
    <row r="61" spans="1:10" s="25" customFormat="1">
      <c r="A61" s="24" t="s">
        <v>48</v>
      </c>
      <c r="B61" s="85">
        <v>782990</v>
      </c>
      <c r="C61" s="85">
        <v>744459</v>
      </c>
      <c r="D61" s="85">
        <v>23751</v>
      </c>
      <c r="E61" s="86">
        <f>21079+1686</f>
        <v>22765</v>
      </c>
      <c r="F61" s="56"/>
      <c r="G61" s="44"/>
    </row>
    <row r="62" spans="1:10" s="25" customFormat="1" ht="16.5" thickBot="1">
      <c r="A62" s="99" t="s">
        <v>49</v>
      </c>
      <c r="B62" s="100">
        <v>1736274</v>
      </c>
      <c r="C62" s="100">
        <v>1477013</v>
      </c>
      <c r="D62" s="100">
        <v>256781</v>
      </c>
      <c r="E62" s="101">
        <f>26914+2043</f>
        <v>28957</v>
      </c>
      <c r="F62" s="56"/>
      <c r="G62" s="44"/>
    </row>
    <row r="63" spans="1:10" s="25" customFormat="1" ht="16.5" thickBot="1">
      <c r="A63" s="16" t="s">
        <v>36</v>
      </c>
      <c r="B63" s="102">
        <f>SUM(B58:B62)</f>
        <v>9341190</v>
      </c>
      <c r="C63" s="102">
        <f>SUM(C58:C62)</f>
        <v>8881259</v>
      </c>
      <c r="D63" s="102">
        <f>SUM(D58:D62)</f>
        <v>420690</v>
      </c>
      <c r="E63" s="103">
        <f>SUM(E58:E62)</f>
        <v>70355</v>
      </c>
      <c r="F63" s="7"/>
      <c r="G63" s="44"/>
    </row>
    <row r="64" spans="1:10" s="74" customFormat="1" ht="32.25" thickBot="1">
      <c r="A64" s="106" t="s">
        <v>89</v>
      </c>
      <c r="B64" s="107"/>
      <c r="C64" s="107"/>
      <c r="D64" s="107">
        <f>B62-C62-D62-E62+B60-C60-D60-E60+B61-C61-D61-E61</f>
        <v>-35729</v>
      </c>
      <c r="E64" s="108"/>
      <c r="F64" s="51"/>
    </row>
    <row r="65" spans="1:7" s="25" customFormat="1">
      <c r="A65" s="19" t="s">
        <v>14</v>
      </c>
      <c r="B65" s="19"/>
      <c r="C65" s="57"/>
      <c r="D65" s="58"/>
      <c r="E65" s="19"/>
      <c r="F65" s="7"/>
      <c r="G65" s="44"/>
    </row>
    <row r="66" spans="1:7" s="25" customFormat="1">
      <c r="A66" s="7"/>
      <c r="B66" s="7"/>
      <c r="C66" s="7"/>
      <c r="D66" s="7"/>
      <c r="E66" s="7"/>
      <c r="F66" s="7"/>
      <c r="G66" s="44"/>
    </row>
  </sheetData>
  <mergeCells count="4">
    <mergeCell ref="B56:B57"/>
    <mergeCell ref="A55:E55"/>
    <mergeCell ref="A47:C47"/>
    <mergeCell ref="C56:E56"/>
  </mergeCells>
  <pageMargins left="0.31496062992125984" right="0" top="0" bottom="0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2018-02-21T12:51:01Z</cp:lastPrinted>
  <dcterms:created xsi:type="dcterms:W3CDTF">2016-04-22T06:39:22Z</dcterms:created>
  <dcterms:modified xsi:type="dcterms:W3CDTF">2018-03-16T10:16:43Z</dcterms:modified>
</cp:coreProperties>
</file>