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38" i="1"/>
  <c r="E54"/>
  <c r="E53"/>
  <c r="D57"/>
  <c r="E55"/>
  <c r="B56"/>
  <c r="C56"/>
  <c r="E24"/>
  <c r="E33"/>
  <c r="E56" l="1"/>
  <c r="C46"/>
  <c r="E31" l="1"/>
  <c r="E35"/>
  <c r="E21"/>
  <c r="E19" l="1"/>
  <c r="E26"/>
  <c r="D42" l="1"/>
  <c r="C39"/>
  <c r="A46"/>
  <c r="B6"/>
  <c r="D56"/>
  <c r="B3"/>
  <c r="E18" s="1"/>
  <c r="E3"/>
  <c r="D38" l="1"/>
  <c r="D12" l="1"/>
  <c r="D19"/>
  <c r="E17"/>
  <c r="D15"/>
  <c r="D13"/>
  <c r="D11"/>
  <c r="E9"/>
  <c r="E16"/>
  <c r="D14"/>
  <c r="B5"/>
  <c r="D45" s="1"/>
  <c r="D10" l="1"/>
  <c r="D39" s="1"/>
  <c r="E10" l="1"/>
  <c r="E39" l="1"/>
  <c r="E46" s="1"/>
  <c r="D47" s="1"/>
</calcChain>
</file>

<file path=xl/sharedStrings.xml><?xml version="1.0" encoding="utf-8"?>
<sst xmlns="http://schemas.openxmlformats.org/spreadsheetml/2006/main" count="135" uniqueCount="89">
  <si>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</si>
  <si>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</si>
  <si>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</si>
  <si>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</si>
  <si>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</si>
  <si>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</si>
  <si>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</si>
  <si>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</si>
  <si>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</si>
  <si>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</si>
  <si>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</si>
  <si>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</si>
  <si>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</si>
  <si>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</si>
  <si>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</si>
  <si>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</si>
  <si>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</si>
  <si>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</si>
  <si>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д.20/1</t>
  </si>
  <si>
    <t>май</t>
  </si>
  <si>
    <t>в т.ч. Нежилые</t>
  </si>
  <si>
    <t>Остаток средств на конец периода (+ есть средства, -задолженность)</t>
  </si>
  <si>
    <t>июль</t>
  </si>
  <si>
    <t>август</t>
  </si>
  <si>
    <t>сентябрь</t>
  </si>
  <si>
    <t>октябрь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</si>
  <si>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</si>
  <si>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</si>
  <si>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 руб</t>
  </si>
  <si>
    <t>Кол-во месяцев</t>
  </si>
  <si>
    <t>Стоимость выполн.работы /услуги на 1 кв.м.</t>
  </si>
  <si>
    <t>руб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</si>
  <si>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</si>
  <si>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</si>
  <si>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</si>
  <si>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 г</t>
  </si>
  <si>
    <t>Площадь дома на 01/01/2017 г, м2</t>
  </si>
  <si>
    <t>руб.</t>
  </si>
  <si>
    <t>Отчет по предоставлению коммунальных услуг по жилым помещениям за 2017 г</t>
  </si>
  <si>
    <t>7. Обслуживание спецсчета</t>
  </si>
  <si>
    <t>8.Работы по ремонту общедомового имущества всего, в т.ч.</t>
  </si>
  <si>
    <t>9. Расходы на коммунальные услуги потребляемые в целях содержания общего имущества дома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</si>
  <si>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</si>
  <si>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</si>
  <si>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</si>
  <si>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</si>
  <si>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</si>
  <si>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</si>
  <si>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Финансовый счет дома</t>
  </si>
  <si>
    <t>по индивид. потреблению, руб</t>
  </si>
  <si>
    <t xml:space="preserve">восстановление подпитки в теплоузле </t>
  </si>
  <si>
    <t>восстановление освещения перед маш.отделением п.1-6</t>
  </si>
  <si>
    <t>Предоставлено РСО по приборам учета, руб</t>
  </si>
  <si>
    <t>Всего начислено УК Атал</t>
  </si>
  <si>
    <t>июнь,сент</t>
  </si>
  <si>
    <t>подготовка к отопит.сезону и окраска теплоузлов</t>
  </si>
  <si>
    <t>Приход,руб</t>
  </si>
  <si>
    <t>Расход,руб</t>
  </si>
  <si>
    <t>Остаток средств на 01/01/2017 г при 100 % оплате собственниками (+ есть средства, -задолженность)</t>
  </si>
  <si>
    <t>Начислено собственникам</t>
  </si>
  <si>
    <t>замена нижней разводки канализации п. 4-6</t>
  </si>
  <si>
    <t>ремонт и обследование лифтов п. 1,2,3</t>
  </si>
  <si>
    <t>сент,октяб</t>
  </si>
  <si>
    <t>январь</t>
  </si>
  <si>
    <t>Поверка и обслуживание общедомовых приборов учета</t>
  </si>
  <si>
    <t>авг, сент</t>
  </si>
  <si>
    <t>замена аварийных стояков на системе ХГВС и канализации кв.160</t>
  </si>
  <si>
    <t>ремонт кровли входа в подъезд п.6,3</t>
  </si>
  <si>
    <t>замена задвижки в теплоузле</t>
  </si>
  <si>
    <t>ремонт мягкой кровли, кв.158,159,192,193</t>
  </si>
  <si>
    <t>замена канализ.стояка кв. 65,178</t>
  </si>
  <si>
    <t>май,окт</t>
  </si>
  <si>
    <t>косметич.ремонт нежилого помещения ТД Олимп</t>
  </si>
  <si>
    <t>Получено средств от сдачи металлолома</t>
  </si>
  <si>
    <t>косметический ремонт подъездов № 3,4,5</t>
  </si>
  <si>
    <t>авг,сент,нояб</t>
  </si>
  <si>
    <t>замена мусороприемных клапанов в под. 3,4,5</t>
  </si>
  <si>
    <t>сент,нояб</t>
  </si>
  <si>
    <t>декабрь</t>
  </si>
  <si>
    <t>ремонт и восстановление трещины в кирпичной кладке, кв.129 б</t>
  </si>
  <si>
    <t>ремонт мягкой кровли балконных козырьков, кв.97, 129 б</t>
  </si>
  <si>
    <t>замена почтовых ящиков п.4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</si>
  <si>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</si>
  <si>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</si>
  <si>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</si>
  <si>
    <t>Начислено взносов по дому на капит.ремонт по состоянию на 01.01.2018г</t>
  </si>
  <si>
    <t>тыс.руб.</t>
  </si>
  <si>
    <t>Оплачено собственниками на спецсчет взносов на капит.ремонт по состоянию на 01.01.2018г</t>
  </si>
  <si>
    <t>замена разводки ХВС на техэтаже п. 3-6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</si>
</sst>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2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2" fontId="4" fillId="0" borderId="9" xfId="0" applyNumberFormat="1" applyFont="1" applyFill="1" applyBorder="1" applyAlignment="1">
      <alignment vertical="top" wrapText="1"/>
    </xf>
    <xf numFmtId="0" fontId="8" fillId="0" borderId="0" xfId="0" applyFont="1" applyFill="1"/>
    <xf numFmtId="0" fontId="9" fillId="0" borderId="0" xfId="0" applyFont="1" applyFill="1" applyAlignment="1">
      <alignment horizontal="center" vertical="top"/>
    </xf>
    <xf numFmtId="0" fontId="9" fillId="0" borderId="0" xfId="0" applyFont="1" applyFill="1"/>
    <xf numFmtId="1" fontId="3" fillId="0" borderId="0" xfId="0" applyNumberFormat="1" applyFont="1" applyFill="1"/>
    <xf numFmtId="0" fontId="0" fillId="0" borderId="0" xfId="0" applyFill="1"/>
    <xf numFmtId="0" fontId="10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2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1" fontId="4" fillId="0" borderId="17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6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5" fillId="0" borderId="19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1" fontId="5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7" fillId="2" borderId="1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Alignment="1">
      <alignment horizontal="right" vertical="top" wrapText="1"/>
    </xf>
    <xf numFmtId="0" fontId="11" fillId="0" borderId="0" xfId="0" applyFont="1" applyFill="1"/>
    <xf numFmtId="0" fontId="0" fillId="0" borderId="0" xfId="0" applyFont="1" applyFill="1"/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20" xfId="0" applyFont="1" applyFill="1" applyBorder="1" applyAlignment="1">
      <alignment horizontal="center" vertical="top" wrapText="1"/>
    </xf>
    <xf numFmtId="0" fontId="12" fillId="0" borderId="0" xfId="0" applyFont="1" applyFill="1"/>
    <xf numFmtId="0" fontId="13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14" fillId="0" borderId="0" xfId="0" applyFont="1" applyFill="1"/>
    <xf numFmtId="0" fontId="15" fillId="0" borderId="0" xfId="0" applyFont="1" applyFill="1"/>
    <xf numFmtId="1" fontId="5" fillId="0" borderId="11" xfId="0" applyNumberFormat="1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13" fillId="0" borderId="0" xfId="0" applyFont="1" applyFill="1" applyBorder="1"/>
    <xf numFmtId="1" fontId="4" fillId="0" borderId="17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vertical="top"/>
    </xf>
    <xf numFmtId="164" fontId="5" fillId="0" borderId="21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vertical="top" wrapText="1"/>
    </xf>
    <xf numFmtId="164" fontId="5" fillId="0" borderId="11" xfId="1" applyNumberFormat="1" applyFont="1" applyFill="1" applyBorder="1" applyAlignment="1">
      <alignment vertical="top" wrapText="1"/>
    </xf>
    <xf numFmtId="164" fontId="5" fillId="0" borderId="12" xfId="1" applyNumberFormat="1" applyFont="1" applyFill="1" applyBorder="1" applyAlignment="1">
      <alignment vertical="top" wrapText="1"/>
    </xf>
    <xf numFmtId="164" fontId="7" fillId="2" borderId="11" xfId="1" applyNumberFormat="1" applyFont="1" applyFill="1" applyBorder="1" applyAlignment="1">
      <alignment vertical="top" wrapText="1"/>
    </xf>
    <xf numFmtId="164" fontId="7" fillId="2" borderId="12" xfId="1" applyNumberFormat="1" applyFont="1" applyFill="1" applyBorder="1" applyAlignment="1">
      <alignment vertical="top" wrapText="1"/>
    </xf>
    <xf numFmtId="164" fontId="4" fillId="0" borderId="3" xfId="1" applyNumberFormat="1" applyFont="1" applyFill="1" applyBorder="1" applyAlignment="1">
      <alignment vertical="top" wrapText="1"/>
    </xf>
    <xf numFmtId="164" fontId="3" fillId="2" borderId="8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vertical="top" wrapText="1"/>
    </xf>
    <xf numFmtId="164" fontId="3" fillId="0" borderId="5" xfId="1" applyNumberFormat="1" applyFont="1" applyFill="1" applyBorder="1" applyAlignment="1">
      <alignment vertical="top" wrapText="1"/>
    </xf>
    <xf numFmtId="164" fontId="3" fillId="0" borderId="18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vertical="top" wrapText="1"/>
    </xf>
    <xf numFmtId="164" fontId="5" fillId="0" borderId="17" xfId="1" applyNumberFormat="1" applyFont="1" applyFill="1" applyBorder="1" applyAlignment="1">
      <alignment vertical="top"/>
    </xf>
    <xf numFmtId="164" fontId="5" fillId="0" borderId="18" xfId="1" applyNumberFormat="1" applyFont="1" applyFill="1" applyBorder="1" applyAlignment="1">
      <alignment vertical="top"/>
    </xf>
    <xf numFmtId="0" fontId="5" fillId="0" borderId="0" xfId="0" applyFont="1" applyFill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164" fontId="4" fillId="0" borderId="11" xfId="1" applyNumberFormat="1" applyFont="1" applyFill="1" applyBorder="1" applyAlignment="1">
      <alignment vertical="top"/>
    </xf>
    <xf numFmtId="164" fontId="4" fillId="0" borderId="12" xfId="1" applyNumberFormat="1" applyFont="1" applyFill="1" applyBorder="1" applyAlignment="1">
      <alignment vertical="top"/>
    </xf>
    <xf numFmtId="164" fontId="3" fillId="0" borderId="17" xfId="1" applyNumberFormat="1" applyFont="1" applyFill="1" applyBorder="1" applyAlignment="1">
      <alignment vertical="top"/>
    </xf>
    <xf numFmtId="164" fontId="3" fillId="0" borderId="18" xfId="1" applyNumberFormat="1" applyFont="1" applyFill="1" applyBorder="1" applyAlignment="1">
      <alignment vertical="top"/>
    </xf>
    <xf numFmtId="1" fontId="3" fillId="0" borderId="0" xfId="0" applyNumberFormat="1" applyFont="1" applyFill="1" applyAlignment="1">
      <alignment vertical="top" wrapText="1"/>
    </xf>
    <xf numFmtId="164" fontId="4" fillId="0" borderId="12" xfId="1" applyNumberFormat="1" applyFont="1" applyFill="1" applyBorder="1" applyAlignment="1">
      <alignment vertical="top" wrapText="1"/>
    </xf>
    <xf numFmtId="164" fontId="3" fillId="0" borderId="14" xfId="1" applyNumberFormat="1" applyFont="1" applyFill="1" applyBorder="1" applyAlignment="1">
      <alignment vertical="top" wrapText="1"/>
    </xf>
    <xf numFmtId="164" fontId="5" fillId="0" borderId="20" xfId="1" applyNumberFormat="1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vertical="top" wrapText="1"/>
    </xf>
    <xf numFmtId="164" fontId="7" fillId="0" borderId="0" xfId="1" applyNumberFormat="1" applyFont="1" applyFill="1" applyAlignment="1">
      <alignment vertical="top" wrapText="1"/>
    </xf>
    <xf numFmtId="0" fontId="5" fillId="0" borderId="0" xfId="0" applyFont="1" applyFill="1"/>
    <xf numFmtId="0" fontId="5" fillId="0" borderId="0" xfId="0" applyFont="1"/>
    <xf numFmtId="0" fontId="13" fillId="0" borderId="0" xfId="0" applyFont="1"/>
    <xf numFmtId="0" fontId="7" fillId="0" borderId="0" xfId="0" applyFont="1" applyFill="1" applyAlignment="1">
      <alignment vertical="top" wrapText="1"/>
    </xf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25" xfId="0" applyNumberFormat="1" applyFont="1" applyFill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15" xfId="0" applyNumberFormat="1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16" fillId="0" borderId="0" xfId="0" applyFont="1" applyFill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tabSelected="1" workbookViewId="0">
      <selection activeCell="E14" sqref="E14"/>
    </sheetView>
  </sheetViews>
  <sheetFormatPr defaultRowHeight="15.75"/>
  <cols>
    <col min="1" max="1" width="73.85546875" style="5" customWidth="1"/>
    <col min="2" max="3" width="13.7109375" style="5" customWidth="1"/>
    <col min="4" max="4" width="15.7109375" style="5" customWidth="1"/>
    <col min="5" max="5" width="14.5703125" style="5" customWidth="1"/>
    <col min="6" max="6" width="10.7109375" style="1" bestFit="1" customWidth="1"/>
    <col min="7" max="7" width="9.140625" style="18"/>
  </cols>
  <sheetData>
    <row r="1" spans="1:9" s="22" customFormat="1" ht="31.5">
      <c r="A1" s="49" t="s">
        <v>14</v>
      </c>
      <c r="B1" s="5"/>
      <c r="C1" s="5" t="s">
        <v>35</v>
      </c>
      <c r="D1" s="50" t="s">
        <v>29</v>
      </c>
      <c r="E1" s="50">
        <v>12</v>
      </c>
      <c r="F1" s="1"/>
      <c r="G1" s="18"/>
    </row>
    <row r="2" spans="1:9" s="22" customFormat="1">
      <c r="A2" s="51" t="s">
        <v>18</v>
      </c>
      <c r="B2" s="5"/>
      <c r="C2" s="5"/>
      <c r="D2" s="5"/>
      <c r="E2" s="133" t="s">
        <v>20</v>
      </c>
      <c r="F2" s="1"/>
      <c r="G2" s="18"/>
    </row>
    <row r="3" spans="1:9" s="22" customFormat="1">
      <c r="A3" s="5" t="s">
        <v>36</v>
      </c>
      <c r="B3" s="5">
        <f>2456.6+11309</f>
        <v>13765.6</v>
      </c>
      <c r="C3" s="5"/>
      <c r="D3" s="5"/>
      <c r="E3" s="65">
        <f>2456.6*B4*E1</f>
        <v>586636.07999999996</v>
      </c>
      <c r="F3" s="1"/>
      <c r="G3" s="18"/>
    </row>
    <row r="4" spans="1:9" s="22" customFormat="1">
      <c r="A4" s="5" t="s">
        <v>0</v>
      </c>
      <c r="B4" s="6">
        <v>19.899999999999999</v>
      </c>
      <c r="C4" s="6"/>
      <c r="D4" s="6"/>
      <c r="E4" s="5"/>
      <c r="F4" s="1"/>
      <c r="G4" s="18"/>
    </row>
    <row r="5" spans="1:9" s="22" customFormat="1" ht="15.75" customHeight="1">
      <c r="A5" s="5" t="s">
        <v>28</v>
      </c>
      <c r="B5" s="112">
        <f>B3*B4*E1</f>
        <v>3287225.2800000003</v>
      </c>
      <c r="C5" s="52"/>
      <c r="D5" s="52"/>
      <c r="E5" s="5"/>
      <c r="F5" s="52"/>
      <c r="G5" s="5"/>
    </row>
    <row r="6" spans="1:9" s="22" customFormat="1" ht="31.5">
      <c r="A6" s="5" t="s">
        <v>82</v>
      </c>
      <c r="B6" s="112">
        <f>-54141.55-12765.88-2772.9-3434.67-8326.21</f>
        <v>-81441.209999999992</v>
      </c>
      <c r="C6" s="52"/>
      <c r="D6" s="52"/>
      <c r="E6" s="5"/>
      <c r="F6" s="52"/>
      <c r="G6" s="5"/>
      <c r="H6" s="23"/>
      <c r="I6" s="23"/>
    </row>
    <row r="7" spans="1:9" s="22" customFormat="1" ht="16.5" thickBot="1">
      <c r="A7" s="5" t="s">
        <v>1</v>
      </c>
      <c r="B7" s="5">
        <v>98.05</v>
      </c>
      <c r="C7" s="5"/>
      <c r="D7" s="5"/>
      <c r="E7" s="5"/>
      <c r="F7" s="52"/>
      <c r="G7" s="18"/>
    </row>
    <row r="8" spans="1:9" s="24" customFormat="1" ht="63">
      <c r="A8" s="2" t="s">
        <v>2</v>
      </c>
      <c r="B8" s="4" t="s">
        <v>15</v>
      </c>
      <c r="C8" s="4" t="s">
        <v>26</v>
      </c>
      <c r="D8" s="4" t="s">
        <v>30</v>
      </c>
      <c r="E8" s="3" t="s">
        <v>27</v>
      </c>
      <c r="F8" s="7"/>
      <c r="G8" s="19"/>
    </row>
    <row r="9" spans="1:9" s="22" customFormat="1" ht="15.75" customHeight="1">
      <c r="A9" s="8" t="s">
        <v>3</v>
      </c>
      <c r="B9" s="12" t="s">
        <v>16</v>
      </c>
      <c r="C9" s="87" t="s">
        <v>31</v>
      </c>
      <c r="D9" s="9">
        <v>0.89</v>
      </c>
      <c r="E9" s="96">
        <f>D9*B3*E1</f>
        <v>147016.60800000001</v>
      </c>
      <c r="F9" s="1"/>
      <c r="G9" s="18"/>
    </row>
    <row r="10" spans="1:9" s="22" customFormat="1" ht="47.25">
      <c r="A10" s="8" t="s">
        <v>4</v>
      </c>
      <c r="B10" s="12" t="s">
        <v>16</v>
      </c>
      <c r="C10" s="87" t="s">
        <v>31</v>
      </c>
      <c r="D10" s="9">
        <f>5+D11+D12+D13</f>
        <v>6.6761710350438772</v>
      </c>
      <c r="E10" s="96">
        <f>D10*E1*B3</f>
        <v>1102818</v>
      </c>
      <c r="F10" s="1"/>
      <c r="G10" s="18"/>
    </row>
    <row r="11" spans="1:9" s="22" customFormat="1">
      <c r="A11" s="11" t="s">
        <v>5</v>
      </c>
      <c r="B11" s="12"/>
      <c r="C11" s="87" t="s">
        <v>31</v>
      </c>
      <c r="D11" s="9">
        <f>E11/E1/B3</f>
        <v>5.2546444276554118E-2</v>
      </c>
      <c r="E11" s="96">
        <v>8680</v>
      </c>
      <c r="F11" s="1"/>
      <c r="G11" s="18"/>
    </row>
    <row r="12" spans="1:9" s="22" customFormat="1">
      <c r="A12" s="11" t="s">
        <v>6</v>
      </c>
      <c r="B12" s="12"/>
      <c r="C12" s="87" t="s">
        <v>31</v>
      </c>
      <c r="D12" s="9">
        <f>E12/E1/B3</f>
        <v>7.5066348966505876E-4</v>
      </c>
      <c r="E12" s="96">
        <v>124</v>
      </c>
      <c r="F12" s="1"/>
      <c r="G12" s="18"/>
    </row>
    <row r="13" spans="1:9" s="22" customFormat="1">
      <c r="A13" s="11" t="s">
        <v>7</v>
      </c>
      <c r="B13" s="12" t="s">
        <v>16</v>
      </c>
      <c r="C13" s="87" t="s">
        <v>31</v>
      </c>
      <c r="D13" s="9">
        <f>E13/B3/E1</f>
        <v>1.6228739272776582</v>
      </c>
      <c r="E13" s="96">
        <v>268078</v>
      </c>
      <c r="F13" s="1"/>
      <c r="G13" s="18"/>
    </row>
    <row r="14" spans="1:9" s="22" customFormat="1" ht="47.25">
      <c r="A14" s="8" t="s">
        <v>8</v>
      </c>
      <c r="B14" s="12" t="s">
        <v>16</v>
      </c>
      <c r="C14" s="87" t="s">
        <v>31</v>
      </c>
      <c r="D14" s="9">
        <f>E14/E1/B3</f>
        <v>3.1635683636504521</v>
      </c>
      <c r="E14" s="96">
        <v>522581</v>
      </c>
      <c r="F14" s="1"/>
      <c r="G14" s="18"/>
    </row>
    <row r="15" spans="1:9" s="22" customFormat="1">
      <c r="A15" s="8" t="s">
        <v>9</v>
      </c>
      <c r="B15" s="12" t="s">
        <v>16</v>
      </c>
      <c r="C15" s="87" t="s">
        <v>31</v>
      </c>
      <c r="D15" s="9">
        <f>E15/E1/B3</f>
        <v>2.122827918870227</v>
      </c>
      <c r="E15" s="96">
        <v>350664</v>
      </c>
      <c r="F15" s="1"/>
      <c r="G15" s="18"/>
    </row>
    <row r="16" spans="1:9" s="22" customFormat="1" ht="15.75" customHeight="1">
      <c r="A16" s="8" t="s">
        <v>10</v>
      </c>
      <c r="B16" s="12" t="s">
        <v>16</v>
      </c>
      <c r="C16" s="87" t="s">
        <v>31</v>
      </c>
      <c r="D16" s="9">
        <v>0.56999999999999995</v>
      </c>
      <c r="E16" s="96">
        <f>D16*E1*B3</f>
        <v>94156.703999999998</v>
      </c>
      <c r="F16" s="1"/>
      <c r="G16" s="18"/>
    </row>
    <row r="17" spans="1:7" s="22" customFormat="1" ht="47.25">
      <c r="A17" s="8" t="s">
        <v>11</v>
      </c>
      <c r="B17" s="12" t="s">
        <v>16</v>
      </c>
      <c r="C17" s="87" t="s">
        <v>31</v>
      </c>
      <c r="D17" s="9">
        <v>0.49</v>
      </c>
      <c r="E17" s="96">
        <f>D17*E1*B3</f>
        <v>80941.728000000003</v>
      </c>
      <c r="F17" s="1"/>
      <c r="G17" s="18"/>
    </row>
    <row r="18" spans="1:7" s="22" customFormat="1" ht="16.5" thickBot="1">
      <c r="A18" s="31" t="s">
        <v>39</v>
      </c>
      <c r="B18" s="32" t="s">
        <v>16</v>
      </c>
      <c r="C18" s="33" t="s">
        <v>31</v>
      </c>
      <c r="D18" s="16">
        <v>0.18</v>
      </c>
      <c r="E18" s="113">
        <f>D18*E1*B3</f>
        <v>29733.696000000004</v>
      </c>
      <c r="F18" s="1"/>
      <c r="G18" s="18"/>
    </row>
    <row r="19" spans="1:7" s="22" customFormat="1" ht="15.75" customHeight="1">
      <c r="A19" s="43" t="s">
        <v>40</v>
      </c>
      <c r="B19" s="44"/>
      <c r="C19" s="44"/>
      <c r="D19" s="45">
        <f>E19/E1/B3</f>
        <v>5.1377602501888768</v>
      </c>
      <c r="E19" s="97">
        <f>E20+E21+E22+E23+E24+E25+E26+E27+E28+E29+E30+E31+E32+E33+E34+E35+E36+E37</f>
        <v>848692.2300000001</v>
      </c>
      <c r="F19" s="1"/>
      <c r="G19" s="18"/>
    </row>
    <row r="20" spans="1:7" s="25" customFormat="1" ht="15.75" customHeight="1">
      <c r="A20" s="14" t="s">
        <v>68</v>
      </c>
      <c r="B20" s="12" t="s">
        <v>22</v>
      </c>
      <c r="C20" s="48" t="s">
        <v>31</v>
      </c>
      <c r="D20" s="10"/>
      <c r="E20" s="98">
        <v>3886.65</v>
      </c>
      <c r="F20" s="53"/>
      <c r="G20" s="20"/>
    </row>
    <row r="21" spans="1:7" s="25" customFormat="1" ht="15.75" customHeight="1">
      <c r="A21" s="14" t="s">
        <v>67</v>
      </c>
      <c r="B21" s="12" t="s">
        <v>65</v>
      </c>
      <c r="C21" s="48" t="s">
        <v>31</v>
      </c>
      <c r="D21" s="10"/>
      <c r="E21" s="98">
        <f>8511.59+9137.31</f>
        <v>17648.900000000001</v>
      </c>
      <c r="F21" s="53"/>
      <c r="G21" s="20"/>
    </row>
    <row r="22" spans="1:7" s="25" customFormat="1" ht="15.75" customHeight="1">
      <c r="A22" s="14" t="s">
        <v>50</v>
      </c>
      <c r="B22" s="12" t="s">
        <v>23</v>
      </c>
      <c r="C22" s="48" t="s">
        <v>31</v>
      </c>
      <c r="D22" s="10"/>
      <c r="E22" s="98">
        <v>7344.77</v>
      </c>
      <c r="F22" s="53"/>
      <c r="G22" s="20"/>
    </row>
    <row r="23" spans="1:7" s="25" customFormat="1" ht="15.75" customHeight="1">
      <c r="A23" s="14" t="s">
        <v>51</v>
      </c>
      <c r="B23" s="12" t="s">
        <v>23</v>
      </c>
      <c r="C23" s="48" t="s">
        <v>31</v>
      </c>
      <c r="D23" s="10"/>
      <c r="E23" s="98">
        <v>2862.38</v>
      </c>
      <c r="F23" s="53"/>
      <c r="G23" s="20"/>
    </row>
    <row r="24" spans="1:7" s="25" customFormat="1" ht="15.75" customHeight="1">
      <c r="A24" s="14" t="s">
        <v>76</v>
      </c>
      <c r="B24" s="12" t="s">
        <v>77</v>
      </c>
      <c r="C24" s="48" t="s">
        <v>31</v>
      </c>
      <c r="D24" s="10"/>
      <c r="E24" s="98">
        <f>13065.82+22752.41</f>
        <v>35818.229999999996</v>
      </c>
      <c r="F24" s="53"/>
      <c r="G24" s="20"/>
    </row>
    <row r="25" spans="1:7" s="25" customFormat="1" ht="15.75" customHeight="1">
      <c r="A25" s="14" t="s">
        <v>81</v>
      </c>
      <c r="B25" s="12" t="s">
        <v>24</v>
      </c>
      <c r="C25" s="48" t="s">
        <v>31</v>
      </c>
      <c r="D25" s="10"/>
      <c r="E25" s="98">
        <v>11281.48</v>
      </c>
      <c r="F25" s="53"/>
      <c r="G25" s="20"/>
    </row>
    <row r="26" spans="1:7" s="25" customFormat="1" ht="15.75" customHeight="1">
      <c r="A26" s="14" t="s">
        <v>80</v>
      </c>
      <c r="B26" s="12" t="s">
        <v>62</v>
      </c>
      <c r="C26" s="48" t="s">
        <v>31</v>
      </c>
      <c r="D26" s="10"/>
      <c r="E26" s="98">
        <f>6000+19680</f>
        <v>25680</v>
      </c>
      <c r="F26" s="53"/>
      <c r="G26" s="20"/>
    </row>
    <row r="27" spans="1:7" s="25" customFormat="1" ht="15.75" customHeight="1">
      <c r="A27" s="14" t="s">
        <v>66</v>
      </c>
      <c r="B27" s="12" t="s">
        <v>24</v>
      </c>
      <c r="C27" s="48" t="s">
        <v>31</v>
      </c>
      <c r="D27" s="10"/>
      <c r="E27" s="98">
        <v>4321.25</v>
      </c>
      <c r="F27" s="53"/>
      <c r="G27" s="20"/>
    </row>
    <row r="28" spans="1:7" s="25" customFormat="1" ht="15.75" customHeight="1">
      <c r="A28" s="14" t="s">
        <v>55</v>
      </c>
      <c r="B28" s="12" t="s">
        <v>24</v>
      </c>
      <c r="C28" s="48" t="s">
        <v>31</v>
      </c>
      <c r="D28" s="10"/>
      <c r="E28" s="98">
        <v>31252.81</v>
      </c>
      <c r="F28" s="53"/>
      <c r="G28" s="20"/>
    </row>
    <row r="29" spans="1:7" s="25" customFormat="1" ht="15.75" customHeight="1">
      <c r="A29" s="14" t="s">
        <v>60</v>
      </c>
      <c r="B29" s="12" t="s">
        <v>25</v>
      </c>
      <c r="C29" s="48" t="s">
        <v>31</v>
      </c>
      <c r="D29" s="9"/>
      <c r="E29" s="98">
        <v>108873.18</v>
      </c>
      <c r="F29" s="53"/>
      <c r="G29" s="20"/>
    </row>
    <row r="30" spans="1:7" s="25" customFormat="1" ht="15.75" customHeight="1">
      <c r="A30" s="14" t="s">
        <v>61</v>
      </c>
      <c r="B30" s="12" t="s">
        <v>25</v>
      </c>
      <c r="C30" s="48" t="s">
        <v>31</v>
      </c>
      <c r="D30" s="10"/>
      <c r="E30" s="98">
        <v>36000</v>
      </c>
      <c r="F30" s="53"/>
      <c r="G30" s="20"/>
    </row>
    <row r="31" spans="1:7" s="25" customFormat="1" ht="15.75" customHeight="1">
      <c r="A31" s="14" t="s">
        <v>70</v>
      </c>
      <c r="B31" s="12" t="s">
        <v>71</v>
      </c>
      <c r="C31" s="48" t="s">
        <v>31</v>
      </c>
      <c r="D31" s="10"/>
      <c r="E31" s="98">
        <f>3430.15+1087.84</f>
        <v>4517.99</v>
      </c>
      <c r="F31" s="53"/>
      <c r="G31" s="20"/>
    </row>
    <row r="32" spans="1:7" s="25" customFormat="1" ht="15.75" customHeight="1">
      <c r="A32" s="14" t="s">
        <v>64</v>
      </c>
      <c r="B32" s="12" t="s">
        <v>19</v>
      </c>
      <c r="C32" s="48" t="s">
        <v>31</v>
      </c>
      <c r="D32" s="10"/>
      <c r="E32" s="98">
        <v>7194.64</v>
      </c>
      <c r="F32" s="53"/>
      <c r="G32" s="20"/>
    </row>
    <row r="33" spans="1:10" s="25" customFormat="1" ht="15.75" customHeight="1">
      <c r="A33" s="14" t="s">
        <v>74</v>
      </c>
      <c r="B33" s="12" t="s">
        <v>75</v>
      </c>
      <c r="C33" s="48" t="s">
        <v>31</v>
      </c>
      <c r="D33" s="10"/>
      <c r="E33" s="98">
        <f>109505.59+100920.11+106655.12</f>
        <v>317080.82</v>
      </c>
      <c r="F33" s="53"/>
      <c r="G33" s="20"/>
    </row>
    <row r="34" spans="1:10" s="25" customFormat="1" ht="15.75" customHeight="1">
      <c r="A34" s="14" t="s">
        <v>88</v>
      </c>
      <c r="B34" s="12" t="s">
        <v>78</v>
      </c>
      <c r="C34" s="87" t="s">
        <v>31</v>
      </c>
      <c r="D34" s="10"/>
      <c r="E34" s="98">
        <v>194081.33</v>
      </c>
      <c r="F34" s="53"/>
      <c r="G34" s="20"/>
    </row>
    <row r="35" spans="1:10" s="25" customFormat="1" ht="15.75" customHeight="1">
      <c r="A35" s="14" t="s">
        <v>69</v>
      </c>
      <c r="B35" s="12" t="s">
        <v>54</v>
      </c>
      <c r="C35" s="48" t="s">
        <v>31</v>
      </c>
      <c r="D35" s="10"/>
      <c r="E35" s="98">
        <f>17145.27</f>
        <v>17145.27</v>
      </c>
      <c r="F35" s="53"/>
      <c r="G35" s="20"/>
    </row>
    <row r="36" spans="1:10" s="25" customFormat="1" ht="15.75" customHeight="1">
      <c r="A36" s="14" t="s">
        <v>72</v>
      </c>
      <c r="B36" s="12" t="s">
        <v>63</v>
      </c>
      <c r="C36" s="86" t="s">
        <v>31</v>
      </c>
      <c r="D36" s="9"/>
      <c r="E36" s="98">
        <v>19202.53</v>
      </c>
      <c r="F36" s="53"/>
      <c r="G36" s="20"/>
    </row>
    <row r="37" spans="1:10" s="29" customFormat="1" ht="15.75" customHeight="1" thickBot="1">
      <c r="A37" s="14" t="s">
        <v>79</v>
      </c>
      <c r="B37" s="34" t="s">
        <v>25</v>
      </c>
      <c r="C37" s="35" t="s">
        <v>31</v>
      </c>
      <c r="D37" s="36"/>
      <c r="E37" s="99">
        <v>4500</v>
      </c>
      <c r="F37" s="41"/>
      <c r="G37" s="42"/>
      <c r="H37" s="28"/>
      <c r="I37" s="28"/>
      <c r="J37" s="28"/>
    </row>
    <row r="38" spans="1:10" s="22" customFormat="1" ht="32.25" thickBot="1">
      <c r="A38" s="13" t="s">
        <v>41</v>
      </c>
      <c r="B38" s="27"/>
      <c r="C38" s="27" t="s">
        <v>31</v>
      </c>
      <c r="D38" s="17">
        <f>E38/E1/B3</f>
        <v>1.5001343929796014</v>
      </c>
      <c r="E38" s="114">
        <f>D56+D57</f>
        <v>247803</v>
      </c>
      <c r="F38" s="54"/>
      <c r="G38" s="21"/>
    </row>
    <row r="39" spans="1:10" s="29" customFormat="1" ht="16.5" thickBot="1">
      <c r="A39" s="38" t="s">
        <v>12</v>
      </c>
      <c r="B39" s="39"/>
      <c r="C39" s="85" t="str">
        <f>C34</f>
        <v>руб</v>
      </c>
      <c r="D39" s="40">
        <f>D9+D10+D14+D15+D16+D17+D19+D18+D38</f>
        <v>20.730461960733034</v>
      </c>
      <c r="E39" s="100">
        <f>E9+E10+E14+E15+E16+E17+E19+E18+E38</f>
        <v>3424406.966</v>
      </c>
      <c r="F39" s="70"/>
      <c r="G39" s="41"/>
      <c r="H39" s="71"/>
      <c r="I39" s="28"/>
      <c r="J39" s="28"/>
    </row>
    <row r="40" spans="1:10" s="76" customFormat="1" ht="15.75" customHeight="1" thickBot="1">
      <c r="A40" s="128" t="s">
        <v>48</v>
      </c>
      <c r="B40" s="129"/>
      <c r="C40" s="129"/>
      <c r="D40" s="68" t="s">
        <v>56</v>
      </c>
      <c r="E40" s="69" t="s">
        <v>57</v>
      </c>
      <c r="F40" s="56"/>
      <c r="G40" s="75"/>
    </row>
    <row r="41" spans="1:10" s="76" customFormat="1" ht="31.5">
      <c r="A41" s="55" t="s">
        <v>58</v>
      </c>
      <c r="B41" s="37"/>
      <c r="C41" s="74" t="s">
        <v>37</v>
      </c>
      <c r="D41" s="115">
        <v>273631</v>
      </c>
      <c r="E41" s="90"/>
      <c r="F41" s="56"/>
      <c r="G41" s="75"/>
    </row>
    <row r="42" spans="1:10" s="76" customFormat="1">
      <c r="A42" s="11" t="s">
        <v>17</v>
      </c>
      <c r="B42" s="30"/>
      <c r="C42" s="77" t="s">
        <v>37</v>
      </c>
      <c r="D42" s="116">
        <f>2389*E1</f>
        <v>28668</v>
      </c>
      <c r="E42" s="91"/>
      <c r="F42" s="57"/>
      <c r="G42" s="75"/>
    </row>
    <row r="43" spans="1:10" s="76" customFormat="1">
      <c r="A43" s="11" t="s">
        <v>73</v>
      </c>
      <c r="B43" s="30"/>
      <c r="C43" s="77" t="s">
        <v>37</v>
      </c>
      <c r="D43" s="116">
        <v>3100</v>
      </c>
      <c r="E43" s="91"/>
      <c r="F43" s="56"/>
    </row>
    <row r="44" spans="1:10" s="79" customFormat="1" ht="31.5">
      <c r="A44" s="11" t="s">
        <v>34</v>
      </c>
      <c r="B44" s="30"/>
      <c r="C44" s="77" t="s">
        <v>37</v>
      </c>
      <c r="D44" s="116">
        <v>39841</v>
      </c>
      <c r="E44" s="91"/>
      <c r="F44" s="58"/>
      <c r="G44" s="78"/>
    </row>
    <row r="45" spans="1:10" s="79" customFormat="1">
      <c r="A45" s="11" t="s">
        <v>59</v>
      </c>
      <c r="B45" s="30"/>
      <c r="C45" s="77" t="s">
        <v>37</v>
      </c>
      <c r="D45" s="116">
        <f>B5+B6</f>
        <v>3205784.0700000003</v>
      </c>
      <c r="E45" s="91"/>
      <c r="F45" s="58"/>
      <c r="G45" s="78"/>
    </row>
    <row r="46" spans="1:10" s="84" customFormat="1">
      <c r="A46" s="72" t="str">
        <f>A39</f>
        <v>итого расходы</v>
      </c>
      <c r="B46" s="73"/>
      <c r="C46" s="80" t="str">
        <f>C45</f>
        <v>руб.</v>
      </c>
      <c r="D46" s="92"/>
      <c r="E46" s="93">
        <f>E39</f>
        <v>3424406.966</v>
      </c>
      <c r="F46" s="60"/>
      <c r="G46" s="82"/>
      <c r="H46" s="83"/>
      <c r="I46" s="83"/>
      <c r="J46" s="83"/>
    </row>
    <row r="47" spans="1:10" s="22" customFormat="1" ht="15.75" customHeight="1">
      <c r="A47" s="59" t="s">
        <v>21</v>
      </c>
      <c r="B47" s="46"/>
      <c r="C47" s="81" t="s">
        <v>37</v>
      </c>
      <c r="D47" s="94">
        <f>D41+D42+D43+D44+D45-E46</f>
        <v>126617.10400000028</v>
      </c>
      <c r="E47" s="95"/>
      <c r="F47" s="61"/>
      <c r="G47" s="18"/>
    </row>
    <row r="48" spans="1:10" s="67" customFormat="1" ht="15.75" customHeight="1" thickBot="1">
      <c r="A48" s="125" t="s">
        <v>38</v>
      </c>
      <c r="B48" s="126"/>
      <c r="C48" s="126"/>
      <c r="D48" s="126"/>
      <c r="E48" s="127"/>
      <c r="F48" s="1"/>
      <c r="G48" s="66"/>
      <c r="H48" s="66"/>
      <c r="I48" s="66"/>
    </row>
    <row r="49" spans="1:9" s="67" customFormat="1" ht="19.5" customHeight="1">
      <c r="A49" s="47" t="s">
        <v>32</v>
      </c>
      <c r="B49" s="123" t="s">
        <v>52</v>
      </c>
      <c r="C49" s="130" t="s">
        <v>53</v>
      </c>
      <c r="D49" s="131"/>
      <c r="E49" s="132"/>
      <c r="F49" s="1"/>
      <c r="G49" s="66"/>
      <c r="H49" s="66"/>
      <c r="I49" s="66"/>
    </row>
    <row r="50" spans="1:9" s="22" customFormat="1" ht="63">
      <c r="A50" s="8"/>
      <c r="B50" s="124"/>
      <c r="C50" s="101" t="s">
        <v>49</v>
      </c>
      <c r="D50" s="101" t="s">
        <v>42</v>
      </c>
      <c r="E50" s="102" t="s">
        <v>83</v>
      </c>
      <c r="F50" s="62"/>
      <c r="G50" s="18"/>
    </row>
    <row r="51" spans="1:9" s="22" customFormat="1" ht="15.75" customHeight="1">
      <c r="A51" s="26" t="s">
        <v>43</v>
      </c>
      <c r="B51" s="88">
        <v>2563993</v>
      </c>
      <c r="C51" s="88">
        <v>2564095</v>
      </c>
      <c r="D51" s="88"/>
      <c r="E51" s="89"/>
      <c r="F51" s="62"/>
      <c r="G51" s="18"/>
    </row>
    <row r="52" spans="1:9" s="22" customFormat="1" ht="15.75" customHeight="1">
      <c r="A52" s="26" t="s">
        <v>44</v>
      </c>
      <c r="B52" s="88">
        <v>1238307</v>
      </c>
      <c r="C52" s="88">
        <v>1162048</v>
      </c>
      <c r="D52" s="88">
        <v>65743</v>
      </c>
      <c r="E52" s="89"/>
      <c r="F52" s="62"/>
      <c r="G52" s="18"/>
    </row>
    <row r="53" spans="1:9" s="22" customFormat="1" ht="15.75" customHeight="1">
      <c r="A53" s="26" t="s">
        <v>45</v>
      </c>
      <c r="B53" s="88">
        <v>278704</v>
      </c>
      <c r="C53" s="88">
        <v>267028</v>
      </c>
      <c r="D53" s="88">
        <v>8963</v>
      </c>
      <c r="E53" s="89">
        <f>2413+1420</f>
        <v>3833</v>
      </c>
      <c r="F53" s="62"/>
      <c r="G53" s="18"/>
    </row>
    <row r="54" spans="1:9" s="22" customFormat="1" ht="15.75" customHeight="1">
      <c r="A54" s="26" t="s">
        <v>46</v>
      </c>
      <c r="B54" s="88">
        <v>496227</v>
      </c>
      <c r="C54" s="88">
        <v>478332</v>
      </c>
      <c r="D54" s="88">
        <v>10766</v>
      </c>
      <c r="E54" s="89">
        <f>5483+1646</f>
        <v>7129</v>
      </c>
      <c r="F54" s="62"/>
      <c r="G54" s="18"/>
    </row>
    <row r="55" spans="1:9" s="22" customFormat="1" ht="15.75" customHeight="1" thickBot="1">
      <c r="A55" s="107" t="s">
        <v>47</v>
      </c>
      <c r="B55" s="108">
        <v>1101553</v>
      </c>
      <c r="C55" s="108">
        <v>916312</v>
      </c>
      <c r="D55" s="108">
        <v>179478</v>
      </c>
      <c r="E55" s="109">
        <f>10296+10781+713</f>
        <v>21790</v>
      </c>
      <c r="F55" s="62"/>
      <c r="G55" s="18"/>
    </row>
    <row r="56" spans="1:9" s="22" customFormat="1" ht="15.75" customHeight="1" thickBot="1">
      <c r="A56" s="38" t="s">
        <v>33</v>
      </c>
      <c r="B56" s="110">
        <f>SUM(B51:B55)</f>
        <v>5678784</v>
      </c>
      <c r="C56" s="110">
        <f>SUM(C51:C55)</f>
        <v>5387815</v>
      </c>
      <c r="D56" s="110">
        <f>SUM(D51:D55)</f>
        <v>264950</v>
      </c>
      <c r="E56" s="111">
        <f>SUM(E51:E55)</f>
        <v>32752</v>
      </c>
      <c r="F56" s="1"/>
      <c r="G56" s="18"/>
    </row>
    <row r="57" spans="1:9" s="76" customFormat="1" ht="32.25" thickBot="1">
      <c r="A57" s="103" t="s">
        <v>84</v>
      </c>
      <c r="B57" s="104"/>
      <c r="C57" s="104"/>
      <c r="D57" s="104">
        <f>B55-C55-D55-E55+B53-C53-D53-E53+B54-C54-D54-E54</f>
        <v>-17147</v>
      </c>
      <c r="E57" s="105"/>
      <c r="F57" s="106"/>
    </row>
    <row r="58" spans="1:9" s="120" customFormat="1">
      <c r="A58" s="121" t="s">
        <v>85</v>
      </c>
      <c r="B58" s="122"/>
      <c r="C58" s="122"/>
      <c r="D58" s="106" t="s">
        <v>86</v>
      </c>
      <c r="E58" s="117">
        <v>2554</v>
      </c>
      <c r="F58" s="56"/>
      <c r="G58" s="118"/>
      <c r="H58" s="119"/>
      <c r="I58" s="119"/>
    </row>
    <row r="59" spans="1:9" s="120" customFormat="1">
      <c r="A59" s="121" t="s">
        <v>87</v>
      </c>
      <c r="B59" s="122"/>
      <c r="C59" s="122"/>
      <c r="D59" s="106" t="s">
        <v>86</v>
      </c>
      <c r="E59" s="117">
        <v>2150</v>
      </c>
      <c r="F59" s="56"/>
      <c r="G59" s="118"/>
      <c r="H59" s="119"/>
      <c r="I59" s="119"/>
    </row>
    <row r="60" spans="1:9" s="22" customFormat="1">
      <c r="A60" s="15" t="s">
        <v>13</v>
      </c>
      <c r="B60" s="15"/>
      <c r="C60" s="63"/>
      <c r="D60" s="64"/>
      <c r="E60" s="15"/>
      <c r="F60" s="1"/>
      <c r="G60" s="18"/>
    </row>
  </sheetData>
  <mergeCells count="6">
    <mergeCell ref="A59:C59"/>
    <mergeCell ref="B49:B50"/>
    <mergeCell ref="A48:E48"/>
    <mergeCell ref="A40:C40"/>
    <mergeCell ref="C49:E49"/>
    <mergeCell ref="A58:C58"/>
  </mergeCells>
  <pageMargins left="0.31496062992125984" right="0.31496062992125984" top="0.35433070866141736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2018-02-16T05:40:45Z</cp:lastPrinted>
  <dcterms:created xsi:type="dcterms:W3CDTF">2016-04-22T06:39:22Z</dcterms:created>
  <dcterms:modified xsi:type="dcterms:W3CDTF">2018-03-16T10:39:23Z</dcterms:modified>
</cp:coreProperties>
</file>