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10" i="1"/>
  <c r="D14"/>
  <c r="E42"/>
  <c r="E57"/>
  <c r="D60" s="1"/>
  <c r="E58" l="1"/>
  <c r="B59"/>
  <c r="C59"/>
  <c r="E19"/>
  <c r="E31"/>
  <c r="E38"/>
  <c r="E34"/>
  <c r="C43"/>
  <c r="C49"/>
  <c r="E59" l="1"/>
  <c r="A49"/>
  <c r="D46"/>
  <c r="E30"/>
  <c r="E24" l="1"/>
  <c r="E36"/>
  <c r="B6"/>
  <c r="D59"/>
  <c r="B3"/>
  <c r="E3"/>
  <c r="D42" l="1"/>
  <c r="D12"/>
  <c r="D19" l="1"/>
  <c r="D15"/>
  <c r="E17"/>
  <c r="D13"/>
  <c r="E18"/>
  <c r="D16"/>
  <c r="E9"/>
  <c r="D11"/>
  <c r="B5"/>
  <c r="D48" s="1"/>
  <c r="E10" l="1"/>
  <c r="E43" s="1"/>
  <c r="E49" s="1"/>
  <c r="D50" s="1"/>
  <c r="D43"/>
</calcChain>
</file>

<file path=xl/sharedStrings.xml><?xml version="1.0" encoding="utf-8"?>
<sst xmlns="http://schemas.openxmlformats.org/spreadsheetml/2006/main" count="141" uniqueCount="89">
  <si>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</si>
  <si>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</si>
  <si>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</si>
  <si>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</si>
  <si>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</si>
  <si>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</si>
  <si>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</si>
  <si>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</si>
  <si>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</si>
  <si>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</si>
  <si>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</si>
  <si>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</si>
  <si>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</si>
  <si>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</si>
  <si>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</si>
  <si>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</si>
  <si>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</si>
  <si>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</si>
  <si>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д.22</t>
  </si>
  <si>
    <t>май</t>
  </si>
  <si>
    <t>июнь</t>
  </si>
  <si>
    <t>Остаток средств на конец периода (+ есть средства, -задолженность)</t>
  </si>
  <si>
    <t>август</t>
  </si>
  <si>
    <t>сентябрь</t>
  </si>
  <si>
    <t>октябрь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</si>
  <si>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</si>
  <si>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</si>
  <si>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</si>
  <si>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 руб</t>
  </si>
  <si>
    <t>Стоимость выполн.работы /услуги на 1 кв.м.</t>
  </si>
  <si>
    <t>руб</t>
  </si>
  <si>
    <t>Ресурсоснабжающая организация (РСО)</t>
  </si>
  <si>
    <t>ИТОГО</t>
  </si>
  <si>
    <t>Получено средств от применения повышающего коэффициента к квартирам без ИПУ</t>
  </si>
  <si>
    <t>2017г</t>
  </si>
  <si>
    <t>Площадь дома на 01/01/2017 г, м2</t>
  </si>
  <si>
    <t>Остаток средств на 01/01/2017 г (+ есть средства, -задолженность)</t>
  </si>
  <si>
    <t>руб.</t>
  </si>
  <si>
    <t>Отчет по предоставлению коммунальных услуг по жилым помещениям за 2017 г</t>
  </si>
  <si>
    <t>февраль</t>
  </si>
  <si>
    <t>7.Работы по ремонту общедомового имущества всего, в т.ч.</t>
  </si>
  <si>
    <t>8. Расходы на коммунальные услуги потребляемые в целях содержания общего имущества дома</t>
  </si>
  <si>
    <t>на содержание общего имущества дома, руб</t>
  </si>
  <si>
    <t>ООО "Коммун. Технологии" (теплоэнергия),руб</t>
  </si>
  <si>
    <t>ООО "Коммун. Технологии" (горячее водоснабжение),руб</t>
  </si>
  <si>
    <t>ОАО "Водоканал" (холодное водоснабжение), руб</t>
  </si>
  <si>
    <t>ОАО "Водоканал" (водоотведение), руб</t>
  </si>
  <si>
    <t>Чебоксарский Энергосбыт (электроэнергия), руб</t>
  </si>
  <si>
    <t>по индивид. потреблению, руб</t>
  </si>
  <si>
    <t>Финансовый счет дома</t>
  </si>
  <si>
    <t>техобследование лифтов, п.6</t>
  </si>
  <si>
    <t>июль</t>
  </si>
  <si>
    <t>февраль,июль</t>
  </si>
  <si>
    <t>ремонт системы канализации п.3,4</t>
  </si>
  <si>
    <t>апрель</t>
  </si>
  <si>
    <t>установка информстенда п.4</t>
  </si>
  <si>
    <t>Предоставлено РСО по приборам учета, руб</t>
  </si>
  <si>
    <t>Всего начислено УК Атал</t>
  </si>
  <si>
    <t>в т.ч. Нежилые</t>
  </si>
  <si>
    <t>замена дверей выхода на крышу, 9 шт</t>
  </si>
  <si>
    <t>устройство ливнесточных желобов п.1,2,3</t>
  </si>
  <si>
    <t>удлинение ливневок п.1-3,5-8</t>
  </si>
  <si>
    <t>замена задвижек в теплоузлах</t>
  </si>
  <si>
    <t>подготовка к отопит.сезону и окраска теплоузлов</t>
  </si>
  <si>
    <t>Приход,руб</t>
  </si>
  <si>
    <t>Расход,руб</t>
  </si>
  <si>
    <t>Начислено собственникам</t>
  </si>
  <si>
    <t>ремонт крыльца и входной площадки п.2,4,5,8,9</t>
  </si>
  <si>
    <t>замена верхней разводки ГВС п. 1-9</t>
  </si>
  <si>
    <t>работа на общедомовой системе отопления, кв.166</t>
  </si>
  <si>
    <t>поверка общедомового прибора учета (ОДПУ)</t>
  </si>
  <si>
    <t>замена кранов ГВС п.1</t>
  </si>
  <si>
    <t>ремонт разводки ГВС,подвал п.1,4</t>
  </si>
  <si>
    <t>изготовление и установка регистра п.4</t>
  </si>
  <si>
    <t>косметический ремонт подъезда п.8</t>
  </si>
  <si>
    <t>ноябрь</t>
  </si>
  <si>
    <t>замена мусороприемных клапанов п.8</t>
  </si>
  <si>
    <t>восстановление освещения,маш.отделением п.1-9</t>
  </si>
  <si>
    <t>август,ноябрь</t>
  </si>
  <si>
    <t>работы на общедомовой системе ХГВС кв.190,228</t>
  </si>
  <si>
    <t>фев,май,сент</t>
  </si>
  <si>
    <t>Произведен перерасчет коммунальных услуг на содержание общего имущества дома по статье "содержание" в 1 полугодии 2017г</t>
  </si>
  <si>
    <t>прочим потребит. и на производ. нужды</t>
  </si>
  <si>
    <t>Экономия расходов на коммунальные услуги потребляемые в целях содержания общего имущества дома за 2017 г составила, руб</t>
  </si>
  <si>
    <t>*электроизмерительные работы</t>
  </si>
  <si>
    <t>июль-сент</t>
  </si>
  <si>
    <t>восстановление изоляции трубопровода ХГВС и отопления п.1-4</t>
  </si>
  <si>
    <t>восстановление подпитки в теплоузлах №3,4</t>
  </si>
  <si>
    <t>ремонт мягкой кровли, кв.151,58,60,123,215,249, маш.отделение №2,8,1,5 над маг. Пятерочка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</si>
</sst>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1" fontId="3" fillId="0" borderId="0" xfId="0" applyNumberFormat="1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vertical="top"/>
    </xf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2" fontId="6" fillId="0" borderId="12" xfId="0" applyNumberFormat="1" applyFont="1" applyFill="1" applyBorder="1" applyAlignment="1">
      <alignment vertical="top" wrapText="1"/>
    </xf>
    <xf numFmtId="0" fontId="5" fillId="0" borderId="16" xfId="0" applyFont="1" applyFill="1" applyBorder="1" applyAlignment="1">
      <alignment vertical="top" wrapText="1"/>
    </xf>
    <xf numFmtId="1" fontId="5" fillId="0" borderId="17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2" fontId="6" fillId="0" borderId="10" xfId="0" applyNumberFormat="1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0" fillId="0" borderId="0" xfId="0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0" fillId="0" borderId="0" xfId="0" applyFont="1" applyFill="1"/>
    <xf numFmtId="0" fontId="6" fillId="0" borderId="2" xfId="0" applyNumberFormat="1" applyFont="1" applyFill="1" applyBorder="1" applyAlignment="1">
      <alignment vertical="top" wrapText="1"/>
    </xf>
    <xf numFmtId="0" fontId="6" fillId="0" borderId="10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2" fillId="0" borderId="0" xfId="0" applyFont="1" applyFill="1" applyBorder="1"/>
    <xf numFmtId="0" fontId="6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center" vertical="top" wrapText="1"/>
    </xf>
    <xf numFmtId="2" fontId="6" fillId="0" borderId="4" xfId="0" applyNumberFormat="1" applyFont="1" applyFill="1" applyBorder="1" applyAlignment="1">
      <alignment vertical="top" wrapText="1"/>
    </xf>
    <xf numFmtId="0" fontId="7" fillId="0" borderId="21" xfId="0" applyFont="1" applyFill="1" applyBorder="1" applyAlignment="1">
      <alignment vertical="top" wrapText="1"/>
    </xf>
    <xf numFmtId="2" fontId="5" fillId="0" borderId="18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8" fillId="2" borderId="6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2" fontId="5" fillId="2" borderId="7" xfId="0" applyNumberFormat="1" applyFont="1" applyFill="1" applyBorder="1" applyAlignment="1">
      <alignment vertical="top" wrapText="1"/>
    </xf>
    <xf numFmtId="0" fontId="9" fillId="2" borderId="12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horizontal="right" vertical="top" wrapText="1"/>
    </xf>
    <xf numFmtId="1" fontId="6" fillId="0" borderId="0" xfId="0" applyNumberFormat="1" applyFont="1" applyFill="1" applyAlignment="1">
      <alignment vertical="top" wrapText="1"/>
    </xf>
    <xf numFmtId="2" fontId="5" fillId="0" borderId="0" xfId="0" applyNumberFormat="1" applyFont="1" applyFill="1" applyAlignment="1">
      <alignment vertical="top" wrapText="1"/>
    </xf>
    <xf numFmtId="0" fontId="7" fillId="0" borderId="20" xfId="0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9" fillId="2" borderId="11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 wrapText="1"/>
    </xf>
    <xf numFmtId="1" fontId="6" fillId="0" borderId="0" xfId="0" applyNumberFormat="1" applyFont="1" applyFill="1" applyBorder="1" applyAlignment="1">
      <alignment vertical="top" wrapText="1"/>
    </xf>
    <xf numFmtId="0" fontId="10" fillId="0" borderId="0" xfId="0" applyFont="1" applyFill="1"/>
    <xf numFmtId="0" fontId="5" fillId="2" borderId="27" xfId="0" applyFont="1" applyFill="1" applyBorder="1" applyAlignment="1">
      <alignment horizontal="center" vertical="top" wrapText="1"/>
    </xf>
    <xf numFmtId="0" fontId="5" fillId="2" borderId="28" xfId="0" applyFont="1" applyFill="1" applyBorder="1" applyAlignment="1">
      <alignment horizontal="center" vertical="top" wrapText="1"/>
    </xf>
    <xf numFmtId="2" fontId="5" fillId="0" borderId="0" xfId="0" applyNumberFormat="1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/>
    </xf>
    <xf numFmtId="0" fontId="7" fillId="0" borderId="11" xfId="0" applyFont="1" applyFill="1" applyBorder="1" applyAlignment="1">
      <alignment vertical="top" wrapText="1"/>
    </xf>
    <xf numFmtId="0" fontId="7" fillId="0" borderId="12" xfId="0" applyFont="1" applyFill="1" applyBorder="1" applyAlignment="1">
      <alignment vertical="top" wrapText="1"/>
    </xf>
    <xf numFmtId="0" fontId="7" fillId="0" borderId="21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wrapText="1"/>
    </xf>
    <xf numFmtId="0" fontId="12" fillId="0" borderId="0" xfId="0" applyFont="1" applyFill="1"/>
    <xf numFmtId="0" fontId="7" fillId="0" borderId="1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wrapText="1"/>
    </xf>
    <xf numFmtId="0" fontId="14" fillId="0" borderId="0" xfId="0" applyFont="1" applyFill="1"/>
    <xf numFmtId="0" fontId="7" fillId="0" borderId="12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12" fillId="0" borderId="0" xfId="0" applyFont="1" applyFill="1" applyBorder="1"/>
    <xf numFmtId="1" fontId="6" fillId="0" borderId="17" xfId="0" applyNumberFormat="1" applyFont="1" applyFill="1" applyBorder="1" applyAlignment="1">
      <alignment horizontal="center" vertical="top" wrapText="1"/>
    </xf>
    <xf numFmtId="164" fontId="6" fillId="0" borderId="1" xfId="1" applyNumberFormat="1" applyFont="1" applyFill="1" applyBorder="1" applyAlignment="1">
      <alignment vertical="top"/>
    </xf>
    <xf numFmtId="164" fontId="6" fillId="0" borderId="3" xfId="1" applyNumberFormat="1" applyFont="1" applyFill="1" applyBorder="1" applyAlignment="1">
      <alignment vertical="top"/>
    </xf>
    <xf numFmtId="164" fontId="6" fillId="0" borderId="0" xfId="1" applyNumberFormat="1" applyFont="1" applyFill="1" applyAlignment="1">
      <alignment vertical="top" wrapText="1"/>
    </xf>
    <xf numFmtId="164" fontId="7" fillId="0" borderId="22" xfId="1" applyNumberFormat="1" applyFont="1" applyFill="1" applyBorder="1" applyAlignment="1">
      <alignment vertical="top" wrapText="1"/>
    </xf>
    <xf numFmtId="164" fontId="7" fillId="0" borderId="3" xfId="1" applyNumberFormat="1" applyFont="1" applyFill="1" applyBorder="1" applyAlignment="1">
      <alignment vertical="top" wrapText="1"/>
    </xf>
    <xf numFmtId="164" fontId="7" fillId="0" borderId="12" xfId="1" applyNumberFormat="1" applyFont="1" applyFill="1" applyBorder="1" applyAlignment="1">
      <alignment vertical="top" wrapText="1"/>
    </xf>
    <xf numFmtId="164" fontId="7" fillId="0" borderId="13" xfId="1" applyNumberFormat="1" applyFont="1" applyFill="1" applyBorder="1" applyAlignment="1">
      <alignment vertical="top" wrapText="1"/>
    </xf>
    <xf numFmtId="164" fontId="9" fillId="2" borderId="12" xfId="1" applyNumberFormat="1" applyFont="1" applyFill="1" applyBorder="1" applyAlignment="1">
      <alignment vertical="top" wrapText="1"/>
    </xf>
    <xf numFmtId="164" fontId="9" fillId="2" borderId="13" xfId="1" applyNumberFormat="1" applyFont="1" applyFill="1" applyBorder="1" applyAlignment="1">
      <alignment vertical="top" wrapText="1"/>
    </xf>
    <xf numFmtId="164" fontId="6" fillId="0" borderId="3" xfId="1" applyNumberFormat="1" applyFont="1" applyFill="1" applyBorder="1" applyAlignment="1">
      <alignment vertical="top" wrapText="1"/>
    </xf>
    <xf numFmtId="164" fontId="6" fillId="0" borderId="13" xfId="1" applyNumberFormat="1" applyFont="1" applyFill="1" applyBorder="1" applyAlignment="1">
      <alignment vertical="top" wrapText="1"/>
    </xf>
    <xf numFmtId="164" fontId="5" fillId="2" borderId="8" xfId="1" applyNumberFormat="1" applyFont="1" applyFill="1" applyBorder="1" applyAlignment="1">
      <alignment vertical="top" wrapText="1"/>
    </xf>
    <xf numFmtId="164" fontId="5" fillId="0" borderId="3" xfId="1" applyNumberFormat="1" applyFont="1" applyFill="1" applyBorder="1" applyAlignment="1">
      <alignment vertical="top" wrapText="1"/>
    </xf>
    <xf numFmtId="164" fontId="5" fillId="0" borderId="13" xfId="1" applyNumberFormat="1" applyFont="1" applyFill="1" applyBorder="1" applyAlignment="1">
      <alignment vertical="top" wrapText="1"/>
    </xf>
    <xf numFmtId="164" fontId="5" fillId="0" borderId="5" xfId="1" applyNumberFormat="1" applyFont="1" applyFill="1" applyBorder="1" applyAlignment="1">
      <alignment vertical="top" wrapText="1"/>
    </xf>
    <xf numFmtId="164" fontId="5" fillId="0" borderId="18" xfId="1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1" fontId="6" fillId="0" borderId="0" xfId="0" applyNumberFormat="1" applyFont="1" applyFill="1" applyAlignment="1">
      <alignment vertical="top"/>
    </xf>
    <xf numFmtId="0" fontId="6" fillId="0" borderId="3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vertical="top" wrapText="1"/>
    </xf>
    <xf numFmtId="164" fontId="7" fillId="0" borderId="17" xfId="1" applyNumberFormat="1" applyFont="1" applyFill="1" applyBorder="1" applyAlignment="1">
      <alignment vertical="top"/>
    </xf>
    <xf numFmtId="164" fontId="7" fillId="0" borderId="18" xfId="1" applyNumberFormat="1" applyFont="1" applyFill="1" applyBorder="1" applyAlignment="1">
      <alignment vertical="top"/>
    </xf>
    <xf numFmtId="0" fontId="6" fillId="0" borderId="11" xfId="0" applyNumberFormat="1" applyFont="1" applyFill="1" applyBorder="1" applyAlignment="1">
      <alignment vertical="top" wrapText="1"/>
    </xf>
    <xf numFmtId="164" fontId="6" fillId="0" borderId="12" xfId="1" applyNumberFormat="1" applyFont="1" applyFill="1" applyBorder="1" applyAlignment="1">
      <alignment vertical="top"/>
    </xf>
    <xf numFmtId="164" fontId="6" fillId="0" borderId="13" xfId="1" applyNumberFormat="1" applyFont="1" applyFill="1" applyBorder="1" applyAlignment="1">
      <alignment vertical="top"/>
    </xf>
    <xf numFmtId="164" fontId="5" fillId="0" borderId="17" xfId="1" applyNumberFormat="1" applyFont="1" applyFill="1" applyBorder="1" applyAlignment="1">
      <alignment vertical="top"/>
    </xf>
    <xf numFmtId="164" fontId="5" fillId="0" borderId="18" xfId="1" applyNumberFormat="1" applyFont="1" applyFill="1" applyBorder="1" applyAlignment="1">
      <alignment vertical="top"/>
    </xf>
    <xf numFmtId="164" fontId="5" fillId="0" borderId="15" xfId="1" applyNumberFormat="1" applyFont="1" applyFill="1" applyBorder="1" applyAlignment="1">
      <alignment vertical="top" wrapText="1"/>
    </xf>
    <xf numFmtId="164" fontId="7" fillId="0" borderId="21" xfId="1" applyNumberFormat="1" applyFont="1" applyFill="1" applyBorder="1" applyAlignment="1">
      <alignment vertical="top" wrapText="1"/>
    </xf>
    <xf numFmtId="164" fontId="7" fillId="0" borderId="1" xfId="1" applyNumberFormat="1" applyFont="1" applyFill="1" applyBorder="1" applyAlignment="1">
      <alignment vertical="top" wrapText="1"/>
    </xf>
    <xf numFmtId="164" fontId="5" fillId="0" borderId="0" xfId="1" applyNumberFormat="1" applyFont="1" applyFill="1" applyAlignment="1">
      <alignment horizontal="right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5" fillId="0" borderId="23" xfId="0" applyNumberFormat="1" applyFont="1" applyFill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top" wrapText="1"/>
    </xf>
    <xf numFmtId="0" fontId="5" fillId="2" borderId="26" xfId="0" applyFont="1" applyFill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6" fillId="0" borderId="29" xfId="0" applyNumberFormat="1" applyFont="1" applyFill="1" applyBorder="1" applyAlignment="1">
      <alignment horizontal="center" vertical="top" wrapText="1"/>
    </xf>
    <xf numFmtId="0" fontId="6" fillId="0" borderId="19" xfId="0" applyFont="1" applyFill="1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15" fillId="0" borderId="0" xfId="0" applyFont="1" applyFill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2"/>
  <sheetViews>
    <sheetView tabSelected="1" topLeftCell="A19" workbookViewId="0">
      <selection activeCell="E15" sqref="E15"/>
    </sheetView>
  </sheetViews>
  <sheetFormatPr defaultRowHeight="16.5"/>
  <cols>
    <col min="1" max="1" width="74" style="10" customWidth="1"/>
    <col min="2" max="2" width="14.85546875" style="10" customWidth="1"/>
    <col min="3" max="3" width="14" style="10" customWidth="1"/>
    <col min="4" max="4" width="16.5703125" style="10" customWidth="1"/>
    <col min="5" max="5" width="14.5703125" style="10" customWidth="1"/>
    <col min="6" max="6" width="14.85546875" style="10" bestFit="1" customWidth="1"/>
    <col min="7" max="10" width="9.140625" style="2"/>
  </cols>
  <sheetData>
    <row r="1" spans="1:10" s="25" customFormat="1" ht="31.5">
      <c r="A1" s="52" t="s">
        <v>14</v>
      </c>
      <c r="B1" s="10"/>
      <c r="C1" s="10" t="s">
        <v>34</v>
      </c>
      <c r="D1" s="53" t="s">
        <v>27</v>
      </c>
      <c r="E1" s="53">
        <v>12</v>
      </c>
      <c r="F1" s="10"/>
      <c r="G1" s="1"/>
      <c r="H1" s="1"/>
      <c r="I1" s="1"/>
      <c r="J1" s="1"/>
    </row>
    <row r="2" spans="1:10" s="25" customFormat="1">
      <c r="A2" s="54" t="s">
        <v>18</v>
      </c>
      <c r="B2" s="10"/>
      <c r="C2" s="10"/>
      <c r="D2" s="10"/>
      <c r="E2" s="126" t="s">
        <v>58</v>
      </c>
      <c r="F2" s="10"/>
      <c r="G2" s="1"/>
      <c r="H2" s="1"/>
      <c r="I2" s="1"/>
      <c r="J2" s="1"/>
    </row>
    <row r="3" spans="1:10" s="25" customFormat="1">
      <c r="A3" s="10" t="s">
        <v>35</v>
      </c>
      <c r="B3" s="10">
        <f>4178.7+16677.1</f>
        <v>20855.8</v>
      </c>
      <c r="C3" s="10"/>
      <c r="D3" s="10"/>
      <c r="E3" s="55">
        <f>4178.7*B4*E1</f>
        <v>963273.92400000012</v>
      </c>
      <c r="F3" s="10"/>
      <c r="G3" s="1"/>
      <c r="H3" s="1"/>
      <c r="I3" s="1"/>
      <c r="J3" s="1"/>
    </row>
    <row r="4" spans="1:10" s="25" customFormat="1">
      <c r="A4" s="10" t="s">
        <v>0</v>
      </c>
      <c r="B4" s="10">
        <v>19.21</v>
      </c>
      <c r="C4" s="10"/>
      <c r="D4" s="10"/>
      <c r="E4" s="10"/>
      <c r="F4" s="10"/>
      <c r="G4" s="1"/>
      <c r="H4" s="1"/>
      <c r="I4" s="1"/>
      <c r="J4" s="1"/>
    </row>
    <row r="5" spans="1:10" s="25" customFormat="1" ht="15.75" customHeight="1">
      <c r="A5" s="10" t="s">
        <v>28</v>
      </c>
      <c r="B5" s="115">
        <f>B3*B4*E1</f>
        <v>4807679.0159999998</v>
      </c>
      <c r="C5" s="56"/>
      <c r="D5" s="56"/>
      <c r="E5" s="10"/>
      <c r="F5" s="56"/>
      <c r="G5" s="10"/>
      <c r="H5" s="1"/>
      <c r="I5" s="1"/>
      <c r="J5" s="1"/>
    </row>
    <row r="6" spans="1:10" s="25" customFormat="1" ht="31.5">
      <c r="A6" s="10" t="s">
        <v>81</v>
      </c>
      <c r="B6" s="115">
        <f>-141065-21942.99-5497.9-8754.32-26590.05</f>
        <v>-203850.25999999998</v>
      </c>
      <c r="C6" s="56"/>
      <c r="D6" s="56"/>
      <c r="E6" s="10"/>
      <c r="F6" s="56"/>
      <c r="G6" s="10"/>
      <c r="H6" s="1"/>
      <c r="I6" s="1"/>
    </row>
    <row r="7" spans="1:10" s="25" customFormat="1" ht="17.25" thickBot="1">
      <c r="A7" s="10" t="s">
        <v>1</v>
      </c>
      <c r="B7" s="10">
        <v>98.8</v>
      </c>
      <c r="C7" s="10"/>
      <c r="D7" s="10"/>
      <c r="E7" s="10"/>
      <c r="F7" s="56"/>
      <c r="G7" s="1"/>
      <c r="H7" s="1"/>
      <c r="I7" s="1"/>
      <c r="J7" s="1"/>
    </row>
    <row r="8" spans="1:10" s="27" customFormat="1" ht="63">
      <c r="A8" s="7" t="s">
        <v>2</v>
      </c>
      <c r="B8" s="9" t="s">
        <v>15</v>
      </c>
      <c r="C8" s="9" t="s">
        <v>25</v>
      </c>
      <c r="D8" s="9" t="s">
        <v>29</v>
      </c>
      <c r="E8" s="8" t="s">
        <v>26</v>
      </c>
      <c r="F8" s="11"/>
      <c r="G8" s="26"/>
      <c r="H8" s="26"/>
      <c r="I8" s="26"/>
      <c r="J8" s="26"/>
    </row>
    <row r="9" spans="1:10" s="25" customFormat="1" ht="15.75" customHeight="1">
      <c r="A9" s="12" t="s">
        <v>3</v>
      </c>
      <c r="B9" s="34" t="s">
        <v>16</v>
      </c>
      <c r="C9" s="51" t="s">
        <v>30</v>
      </c>
      <c r="D9" s="13">
        <v>0.89</v>
      </c>
      <c r="E9" s="94">
        <f>D9*B3*E1</f>
        <v>222739.94400000002</v>
      </c>
      <c r="F9" s="10"/>
      <c r="G9" s="1"/>
      <c r="H9" s="1"/>
      <c r="I9" s="1"/>
      <c r="J9" s="1"/>
    </row>
    <row r="10" spans="1:10" s="25" customFormat="1" ht="49.5" customHeight="1">
      <c r="A10" s="12" t="s">
        <v>4</v>
      </c>
      <c r="B10" s="34" t="s">
        <v>16</v>
      </c>
      <c r="C10" s="51" t="s">
        <v>30</v>
      </c>
      <c r="D10" s="13">
        <f>5+D11+D12+D13+D14</f>
        <v>6.7880757391229301</v>
      </c>
      <c r="E10" s="94">
        <f>D10*E1*B3</f>
        <v>1698849</v>
      </c>
      <c r="F10" s="10"/>
      <c r="G10" s="1"/>
      <c r="H10" s="1"/>
      <c r="I10" s="1"/>
      <c r="J10" s="1"/>
    </row>
    <row r="11" spans="1:10" s="25" customFormat="1" ht="15.75" customHeight="1">
      <c r="A11" s="15" t="s">
        <v>5</v>
      </c>
      <c r="B11" s="34"/>
      <c r="C11" s="51" t="s">
        <v>30</v>
      </c>
      <c r="D11" s="13">
        <f>E11/E1/B3</f>
        <v>5.8736658387594821E-2</v>
      </c>
      <c r="E11" s="94">
        <v>14700</v>
      </c>
      <c r="F11" s="10"/>
      <c r="G11" s="1"/>
      <c r="H11" s="1"/>
      <c r="I11" s="1"/>
      <c r="J11" s="1"/>
    </row>
    <row r="12" spans="1:10" s="25" customFormat="1" ht="15.75" customHeight="1">
      <c r="A12" s="15" t="s">
        <v>6</v>
      </c>
      <c r="B12" s="34"/>
      <c r="C12" s="51" t="s">
        <v>30</v>
      </c>
      <c r="D12" s="13">
        <f>E12/E1/B3</f>
        <v>1.8619920277972238E-3</v>
      </c>
      <c r="E12" s="94">
        <v>466</v>
      </c>
      <c r="F12" s="10"/>
      <c r="G12" s="1"/>
      <c r="H12" s="1"/>
      <c r="I12" s="1"/>
      <c r="J12" s="1"/>
    </row>
    <row r="13" spans="1:10" s="25" customFormat="1" ht="15.75" customHeight="1">
      <c r="A13" s="15" t="s">
        <v>7</v>
      </c>
      <c r="B13" s="34" t="s">
        <v>16</v>
      </c>
      <c r="C13" s="51" t="s">
        <v>30</v>
      </c>
      <c r="D13" s="13">
        <f>E13/B3/E1</f>
        <v>1.6580999050623808</v>
      </c>
      <c r="E13" s="94">
        <v>414972</v>
      </c>
      <c r="F13" s="10"/>
      <c r="G13" s="1"/>
      <c r="H13" s="1"/>
      <c r="I13" s="1"/>
      <c r="J13" s="1"/>
    </row>
    <row r="14" spans="1:10" s="25" customFormat="1" ht="15.75" customHeight="1">
      <c r="A14" s="15" t="s">
        <v>84</v>
      </c>
      <c r="B14" s="34" t="s">
        <v>24</v>
      </c>
      <c r="C14" s="51" t="s">
        <v>37</v>
      </c>
      <c r="D14" s="13">
        <f>E14/E1/B3</f>
        <v>6.9377183645157076E-2</v>
      </c>
      <c r="E14" s="94">
        <v>17363</v>
      </c>
      <c r="F14" s="6"/>
      <c r="G14" s="5"/>
    </row>
    <row r="15" spans="1:10" s="25" customFormat="1" ht="47.25">
      <c r="A15" s="12" t="s">
        <v>8</v>
      </c>
      <c r="B15" s="34" t="s">
        <v>16</v>
      </c>
      <c r="C15" s="51" t="s">
        <v>30</v>
      </c>
      <c r="D15" s="13">
        <f>E15/E1/B3</f>
        <v>3.0888090283438343</v>
      </c>
      <c r="E15" s="94">
        <v>773035</v>
      </c>
      <c r="F15" s="10"/>
      <c r="G15" s="1"/>
      <c r="H15" s="1"/>
      <c r="I15" s="1"/>
      <c r="J15" s="1"/>
    </row>
    <row r="16" spans="1:10" s="25" customFormat="1" ht="15.75" customHeight="1">
      <c r="A16" s="12" t="s">
        <v>9</v>
      </c>
      <c r="B16" s="34" t="s">
        <v>16</v>
      </c>
      <c r="C16" s="51" t="s">
        <v>30</v>
      </c>
      <c r="D16" s="13">
        <f>E16/E1/B3</f>
        <v>2.283545424614096</v>
      </c>
      <c r="E16" s="94">
        <v>571502</v>
      </c>
      <c r="F16" s="10"/>
      <c r="G16" s="1"/>
      <c r="H16" s="1"/>
      <c r="I16" s="1"/>
      <c r="J16" s="1"/>
    </row>
    <row r="17" spans="1:10" s="25" customFormat="1" ht="15.75" customHeight="1">
      <c r="A17" s="12" t="s">
        <v>10</v>
      </c>
      <c r="B17" s="34" t="s">
        <v>16</v>
      </c>
      <c r="C17" s="51" t="s">
        <v>30</v>
      </c>
      <c r="D17" s="13">
        <v>0.56999999999999995</v>
      </c>
      <c r="E17" s="94">
        <f>D17*E1*B3</f>
        <v>142653.67199999999</v>
      </c>
      <c r="F17" s="10"/>
      <c r="G17" s="1"/>
      <c r="H17" s="1"/>
      <c r="I17" s="1"/>
      <c r="J17" s="1"/>
    </row>
    <row r="18" spans="1:10" s="25" customFormat="1" ht="48" thickBot="1">
      <c r="A18" s="36" t="s">
        <v>11</v>
      </c>
      <c r="B18" s="37" t="s">
        <v>16</v>
      </c>
      <c r="C18" s="38" t="s">
        <v>30</v>
      </c>
      <c r="D18" s="19">
        <v>0.49</v>
      </c>
      <c r="E18" s="95">
        <f>D18*E1*B3</f>
        <v>122632.10399999999</v>
      </c>
      <c r="F18" s="10"/>
      <c r="G18" s="1"/>
      <c r="H18" s="1"/>
      <c r="I18" s="1"/>
      <c r="J18" s="1"/>
    </row>
    <row r="19" spans="1:10" s="25" customFormat="1">
      <c r="A19" s="46" t="s">
        <v>40</v>
      </c>
      <c r="B19" s="47"/>
      <c r="C19" s="47"/>
      <c r="D19" s="48">
        <f>E19/E1/B3</f>
        <v>3.3946962795321531</v>
      </c>
      <c r="E19" s="96">
        <f>E20+E21+E22+E23+E24+E25+E26+E27+E28+E29+E30+E31+E32+E33+E34+E35+E36+E37+E38+E39+E40+E41</f>
        <v>849589.28</v>
      </c>
      <c r="F19" s="10"/>
      <c r="G19" s="1"/>
      <c r="H19" s="1"/>
      <c r="I19" s="1"/>
      <c r="J19" s="1"/>
    </row>
    <row r="20" spans="1:10" s="28" customFormat="1">
      <c r="A20" s="17" t="s">
        <v>86</v>
      </c>
      <c r="B20" s="34" t="s">
        <v>54</v>
      </c>
      <c r="C20" s="51" t="s">
        <v>30</v>
      </c>
      <c r="D20" s="14"/>
      <c r="E20" s="97">
        <v>7922.89</v>
      </c>
      <c r="F20" s="54"/>
      <c r="G20" s="3"/>
      <c r="H20" s="3"/>
      <c r="I20" s="3"/>
      <c r="J20" s="3"/>
    </row>
    <row r="21" spans="1:10" s="28" customFormat="1">
      <c r="A21" s="17" t="s">
        <v>55</v>
      </c>
      <c r="B21" s="34" t="s">
        <v>22</v>
      </c>
      <c r="C21" s="51" t="s">
        <v>30</v>
      </c>
      <c r="D21" s="14"/>
      <c r="E21" s="97">
        <v>1154.8599999999999</v>
      </c>
      <c r="F21" s="54"/>
      <c r="G21" s="3"/>
      <c r="H21" s="3"/>
      <c r="I21" s="3"/>
      <c r="J21" s="3"/>
    </row>
    <row r="22" spans="1:10" s="28" customFormat="1">
      <c r="A22" s="17" t="s">
        <v>59</v>
      </c>
      <c r="B22" s="34" t="s">
        <v>23</v>
      </c>
      <c r="C22" s="51" t="s">
        <v>30</v>
      </c>
      <c r="D22" s="14"/>
      <c r="E22" s="97">
        <v>56700</v>
      </c>
      <c r="F22" s="54"/>
      <c r="G22" s="3"/>
      <c r="H22" s="3"/>
      <c r="I22" s="3"/>
      <c r="J22" s="3"/>
    </row>
    <row r="23" spans="1:10" s="28" customFormat="1">
      <c r="A23" s="17" t="s">
        <v>87</v>
      </c>
      <c r="B23" s="34" t="s">
        <v>51</v>
      </c>
      <c r="C23" s="51" t="s">
        <v>30</v>
      </c>
      <c r="D23" s="14"/>
      <c r="E23" s="97">
        <v>3380.93</v>
      </c>
      <c r="F23" s="54"/>
      <c r="G23" s="3"/>
      <c r="H23" s="3"/>
      <c r="I23" s="3"/>
      <c r="J23" s="3"/>
    </row>
    <row r="24" spans="1:10" s="28" customFormat="1" ht="15" customHeight="1">
      <c r="A24" s="17" t="s">
        <v>53</v>
      </c>
      <c r="B24" s="34" t="s">
        <v>52</v>
      </c>
      <c r="C24" s="51" t="s">
        <v>30</v>
      </c>
      <c r="D24" s="14"/>
      <c r="E24" s="97">
        <f>5080.48+6828.39</f>
        <v>11908.869999999999</v>
      </c>
      <c r="F24" s="54"/>
      <c r="G24" s="3"/>
      <c r="H24" s="3"/>
      <c r="I24" s="3"/>
      <c r="J24" s="3"/>
    </row>
    <row r="25" spans="1:10" s="28" customFormat="1">
      <c r="A25" s="17" t="s">
        <v>70</v>
      </c>
      <c r="B25" s="34" t="s">
        <v>19</v>
      </c>
      <c r="C25" s="51" t="s">
        <v>30</v>
      </c>
      <c r="D25" s="13"/>
      <c r="E25" s="97">
        <v>7194.64</v>
      </c>
      <c r="F25" s="54"/>
      <c r="G25" s="3"/>
      <c r="H25" s="3"/>
      <c r="I25" s="3"/>
      <c r="J25" s="3"/>
    </row>
    <row r="26" spans="1:10" s="28" customFormat="1">
      <c r="A26" s="17" t="s">
        <v>73</v>
      </c>
      <c r="B26" s="34" t="s">
        <v>39</v>
      </c>
      <c r="C26" s="51" t="s">
        <v>30</v>
      </c>
      <c r="D26" s="13"/>
      <c r="E26" s="97">
        <v>6415.79</v>
      </c>
      <c r="F26" s="54"/>
      <c r="G26" s="3"/>
      <c r="H26" s="3"/>
      <c r="I26" s="3"/>
      <c r="J26" s="3"/>
    </row>
    <row r="27" spans="1:10" s="28" customFormat="1">
      <c r="A27" s="17" t="s">
        <v>60</v>
      </c>
      <c r="B27" s="34" t="s">
        <v>23</v>
      </c>
      <c r="C27" s="51" t="s">
        <v>30</v>
      </c>
      <c r="D27" s="13"/>
      <c r="E27" s="97">
        <v>15316.23</v>
      </c>
      <c r="F27" s="54"/>
      <c r="G27" s="3"/>
      <c r="H27" s="3"/>
      <c r="I27" s="3"/>
      <c r="J27" s="3"/>
    </row>
    <row r="28" spans="1:10" s="28" customFormat="1">
      <c r="A28" s="17" t="s">
        <v>61</v>
      </c>
      <c r="B28" s="34" t="s">
        <v>23</v>
      </c>
      <c r="C28" s="51" t="s">
        <v>30</v>
      </c>
      <c r="D28" s="13"/>
      <c r="E28" s="97">
        <v>16393.41</v>
      </c>
      <c r="F28" s="54"/>
      <c r="G28" s="3"/>
      <c r="H28" s="3"/>
      <c r="I28" s="3"/>
      <c r="J28" s="3"/>
    </row>
    <row r="29" spans="1:10" s="28" customFormat="1">
      <c r="A29" s="17" t="s">
        <v>62</v>
      </c>
      <c r="B29" s="34" t="s">
        <v>23</v>
      </c>
      <c r="C29" s="51" t="s">
        <v>30</v>
      </c>
      <c r="D29" s="13"/>
      <c r="E29" s="97">
        <v>5835.64</v>
      </c>
      <c r="F29" s="54"/>
      <c r="G29" s="3"/>
      <c r="H29" s="3"/>
      <c r="I29" s="3"/>
      <c r="J29" s="3"/>
    </row>
    <row r="30" spans="1:10" s="28" customFormat="1" ht="31.5">
      <c r="A30" s="17" t="s">
        <v>88</v>
      </c>
      <c r="B30" s="34" t="s">
        <v>85</v>
      </c>
      <c r="C30" s="51" t="s">
        <v>30</v>
      </c>
      <c r="D30" s="13"/>
      <c r="E30" s="97">
        <f>33754.71+38338.91+9429.02</f>
        <v>81522.64</v>
      </c>
      <c r="F30" s="54"/>
      <c r="G30" s="3"/>
      <c r="H30" s="3"/>
      <c r="I30" s="3"/>
      <c r="J30" s="3"/>
    </row>
    <row r="31" spans="1:10" s="28" customFormat="1" ht="15.75" customHeight="1">
      <c r="A31" s="17" t="s">
        <v>79</v>
      </c>
      <c r="B31" s="34" t="s">
        <v>80</v>
      </c>
      <c r="C31" s="51" t="s">
        <v>30</v>
      </c>
      <c r="D31" s="13"/>
      <c r="E31" s="97">
        <f>1343.02+1781.44+3357.58</f>
        <v>6482.04</v>
      </c>
      <c r="F31" s="54"/>
      <c r="G31" s="3"/>
      <c r="H31" s="3"/>
      <c r="I31" s="3"/>
      <c r="J31" s="3"/>
    </row>
    <row r="32" spans="1:10" s="28" customFormat="1" ht="15.75" customHeight="1">
      <c r="A32" s="17" t="s">
        <v>50</v>
      </c>
      <c r="B32" s="34" t="s">
        <v>20</v>
      </c>
      <c r="C32" s="51" t="s">
        <v>30</v>
      </c>
      <c r="D32" s="13"/>
      <c r="E32" s="97">
        <v>12000</v>
      </c>
      <c r="F32" s="54"/>
      <c r="G32" s="3"/>
      <c r="H32" s="3"/>
      <c r="I32" s="3"/>
      <c r="J32" s="3"/>
    </row>
    <row r="33" spans="1:10" s="28" customFormat="1" ht="15.75" customHeight="1">
      <c r="A33" s="17" t="s">
        <v>63</v>
      </c>
      <c r="B33" s="34" t="s">
        <v>23</v>
      </c>
      <c r="C33" s="51" t="s">
        <v>30</v>
      </c>
      <c r="D33" s="13"/>
      <c r="E33" s="97">
        <v>33475.370000000003</v>
      </c>
      <c r="F33" s="54"/>
      <c r="G33" s="3"/>
      <c r="H33" s="3"/>
      <c r="I33" s="3"/>
      <c r="J33" s="3"/>
    </row>
    <row r="34" spans="1:10" s="28" customFormat="1" ht="15.75" customHeight="1">
      <c r="A34" s="17" t="s">
        <v>67</v>
      </c>
      <c r="B34" s="34" t="s">
        <v>24</v>
      </c>
      <c r="C34" s="51" t="s">
        <v>30</v>
      </c>
      <c r="D34" s="13"/>
      <c r="E34" s="97">
        <f>48523.41+22531.13</f>
        <v>71054.540000000008</v>
      </c>
      <c r="F34" s="54"/>
      <c r="G34" s="3"/>
      <c r="H34" s="3"/>
      <c r="I34" s="3"/>
      <c r="J34" s="3"/>
    </row>
    <row r="35" spans="1:10" s="28" customFormat="1" ht="15.75" customHeight="1">
      <c r="A35" s="17" t="s">
        <v>68</v>
      </c>
      <c r="B35" s="34" t="s">
        <v>24</v>
      </c>
      <c r="C35" s="51" t="s">
        <v>30</v>
      </c>
      <c r="D35" s="13"/>
      <c r="E35" s="97">
        <v>294085.90000000002</v>
      </c>
      <c r="F35" s="54"/>
      <c r="G35" s="3"/>
      <c r="H35" s="3"/>
      <c r="I35" s="3"/>
      <c r="J35" s="3"/>
    </row>
    <row r="36" spans="1:10" s="28" customFormat="1" ht="15.75" customHeight="1">
      <c r="A36" s="17" t="s">
        <v>72</v>
      </c>
      <c r="B36" s="34" t="s">
        <v>52</v>
      </c>
      <c r="C36" s="51" t="s">
        <v>30</v>
      </c>
      <c r="D36" s="13"/>
      <c r="E36" s="97">
        <f>66146.9+3949.81</f>
        <v>70096.709999999992</v>
      </c>
      <c r="F36" s="54"/>
      <c r="G36" s="3"/>
      <c r="H36" s="3"/>
      <c r="I36" s="3"/>
      <c r="J36" s="3"/>
    </row>
    <row r="37" spans="1:10" s="28" customFormat="1" ht="15.75" customHeight="1">
      <c r="A37" s="17" t="s">
        <v>71</v>
      </c>
      <c r="B37" s="34" t="s">
        <v>39</v>
      </c>
      <c r="C37" s="51" t="s">
        <v>30</v>
      </c>
      <c r="D37" s="13"/>
      <c r="E37" s="97">
        <v>10851.52</v>
      </c>
      <c r="F37" s="54"/>
      <c r="G37" s="3"/>
      <c r="H37" s="3"/>
      <c r="I37" s="3"/>
      <c r="J37" s="3"/>
    </row>
    <row r="38" spans="1:10" s="28" customFormat="1" ht="15.75" customHeight="1">
      <c r="A38" s="17" t="s">
        <v>77</v>
      </c>
      <c r="B38" s="34" t="s">
        <v>78</v>
      </c>
      <c r="C38" s="51" t="s">
        <v>30</v>
      </c>
      <c r="D38" s="13"/>
      <c r="E38" s="97">
        <f>1413.18+4216.61</f>
        <v>5629.79</v>
      </c>
      <c r="F38" s="54"/>
      <c r="G38" s="3"/>
      <c r="H38" s="3"/>
      <c r="I38" s="3"/>
      <c r="J38" s="3"/>
    </row>
    <row r="39" spans="1:10" s="28" customFormat="1" ht="15.75" customHeight="1">
      <c r="A39" s="18" t="s">
        <v>74</v>
      </c>
      <c r="B39" s="37" t="s">
        <v>75</v>
      </c>
      <c r="C39" s="38" t="s">
        <v>30</v>
      </c>
      <c r="D39" s="19"/>
      <c r="E39" s="98">
        <v>116987.07</v>
      </c>
      <c r="F39" s="54"/>
      <c r="G39" s="3"/>
      <c r="H39" s="3"/>
      <c r="I39" s="3"/>
      <c r="J39" s="3"/>
    </row>
    <row r="40" spans="1:10" s="28" customFormat="1" ht="15.75" customHeight="1">
      <c r="A40" s="18" t="s">
        <v>76</v>
      </c>
      <c r="B40" s="37" t="s">
        <v>75</v>
      </c>
      <c r="C40" s="38" t="s">
        <v>30</v>
      </c>
      <c r="D40" s="19"/>
      <c r="E40" s="98">
        <v>13065.82</v>
      </c>
      <c r="F40" s="54"/>
      <c r="G40" s="3"/>
      <c r="H40" s="3"/>
      <c r="I40" s="3"/>
      <c r="J40" s="3"/>
    </row>
    <row r="41" spans="1:10" s="28" customFormat="1" ht="15.75" customHeight="1" thickBot="1">
      <c r="A41" s="24" t="s">
        <v>69</v>
      </c>
      <c r="B41" s="39" t="s">
        <v>24</v>
      </c>
      <c r="C41" s="40" t="s">
        <v>30</v>
      </c>
      <c r="D41" s="41"/>
      <c r="E41" s="99">
        <v>2114.62</v>
      </c>
      <c r="F41" s="54"/>
      <c r="G41" s="3"/>
      <c r="H41" s="3"/>
      <c r="I41" s="3"/>
      <c r="J41" s="3"/>
    </row>
    <row r="42" spans="1:10" s="33" customFormat="1" ht="32.25" thickBot="1">
      <c r="A42" s="16" t="s">
        <v>41</v>
      </c>
      <c r="B42" s="31"/>
      <c r="C42" s="31" t="s">
        <v>30</v>
      </c>
      <c r="D42" s="23">
        <f>E42/E1/B3</f>
        <v>1.2881428667325157</v>
      </c>
      <c r="E42" s="112">
        <f>D59+D60</f>
        <v>322383</v>
      </c>
      <c r="F42" s="44"/>
      <c r="G42" s="45"/>
      <c r="H42" s="32"/>
      <c r="I42" s="32"/>
      <c r="J42" s="32"/>
    </row>
    <row r="43" spans="1:10" s="25" customFormat="1" ht="17.25" thickBot="1">
      <c r="A43" s="20" t="s">
        <v>12</v>
      </c>
      <c r="B43" s="21"/>
      <c r="C43" s="84" t="str">
        <f>C42</f>
        <v>руб</v>
      </c>
      <c r="D43" s="43">
        <f>D9+D10+D15+D16+D17+D18+D19+D42</f>
        <v>18.793269338345532</v>
      </c>
      <c r="E43" s="100">
        <f>E9+E10+E15+E16+E17+E18+E19+E42</f>
        <v>4703384</v>
      </c>
      <c r="F43" s="57"/>
      <c r="G43" s="4"/>
      <c r="H43" s="1"/>
      <c r="I43" s="1"/>
      <c r="J43" s="1"/>
    </row>
    <row r="44" spans="1:10" s="33" customFormat="1" ht="15.75" customHeight="1" thickBot="1">
      <c r="A44" s="121" t="s">
        <v>49</v>
      </c>
      <c r="B44" s="122"/>
      <c r="C44" s="122"/>
      <c r="D44" s="67" t="s">
        <v>64</v>
      </c>
      <c r="E44" s="68" t="s">
        <v>65</v>
      </c>
      <c r="F44" s="69"/>
      <c r="G44" s="44"/>
      <c r="H44" s="70"/>
      <c r="I44" s="32"/>
      <c r="J44" s="32"/>
    </row>
    <row r="45" spans="1:10" s="75" customFormat="1" ht="15.75" customHeight="1">
      <c r="A45" s="58" t="s">
        <v>36</v>
      </c>
      <c r="B45" s="42"/>
      <c r="C45" s="73" t="s">
        <v>37</v>
      </c>
      <c r="D45" s="113">
        <v>132010</v>
      </c>
      <c r="E45" s="88"/>
      <c r="F45" s="59"/>
      <c r="G45" s="74"/>
      <c r="H45" s="74"/>
      <c r="I45" s="74"/>
      <c r="J45" s="74"/>
    </row>
    <row r="46" spans="1:10" s="75" customFormat="1" ht="15.75" customHeight="1">
      <c r="A46" s="15" t="s">
        <v>17</v>
      </c>
      <c r="B46" s="35"/>
      <c r="C46" s="76" t="s">
        <v>37</v>
      </c>
      <c r="D46" s="114">
        <f>2912*E1</f>
        <v>34944</v>
      </c>
      <c r="E46" s="89"/>
      <c r="F46" s="59"/>
      <c r="G46" s="74"/>
      <c r="H46" s="74"/>
      <c r="I46" s="74"/>
      <c r="J46" s="74"/>
    </row>
    <row r="47" spans="1:10" s="75" customFormat="1" ht="31.5">
      <c r="A47" s="15" t="s">
        <v>33</v>
      </c>
      <c r="B47" s="35"/>
      <c r="C47" s="76" t="s">
        <v>37</v>
      </c>
      <c r="D47" s="114">
        <v>47623</v>
      </c>
      <c r="E47" s="89"/>
      <c r="F47" s="59"/>
      <c r="G47" s="74"/>
      <c r="H47" s="74"/>
      <c r="I47" s="74"/>
      <c r="J47" s="74"/>
    </row>
    <row r="48" spans="1:10" s="78" customFormat="1" ht="15.75" customHeight="1">
      <c r="A48" s="15" t="s">
        <v>66</v>
      </c>
      <c r="B48" s="35"/>
      <c r="C48" s="76" t="s">
        <v>37</v>
      </c>
      <c r="D48" s="114">
        <f>B5+B6</f>
        <v>4603828.7560000001</v>
      </c>
      <c r="E48" s="89"/>
      <c r="F48" s="60"/>
      <c r="G48" s="77"/>
      <c r="H48" s="77"/>
      <c r="I48" s="77"/>
      <c r="J48" s="77"/>
    </row>
    <row r="49" spans="1:10" s="78" customFormat="1" ht="15.75" customHeight="1">
      <c r="A49" s="71" t="str">
        <f>A43</f>
        <v>итого расходы</v>
      </c>
      <c r="B49" s="72"/>
      <c r="C49" s="79" t="str">
        <f>C48</f>
        <v>руб.</v>
      </c>
      <c r="D49" s="90"/>
      <c r="E49" s="91">
        <f>E43</f>
        <v>4703384</v>
      </c>
      <c r="F49" s="60"/>
      <c r="G49" s="77"/>
      <c r="H49" s="77"/>
      <c r="I49" s="77"/>
      <c r="J49" s="77"/>
    </row>
    <row r="50" spans="1:10" s="83" customFormat="1" ht="15.75" customHeight="1">
      <c r="A50" s="61" t="s">
        <v>21</v>
      </c>
      <c r="B50" s="49"/>
      <c r="C50" s="80" t="s">
        <v>37</v>
      </c>
      <c r="D50" s="92">
        <f>D45+D46+D47+D48-E49</f>
        <v>115021.75600000005</v>
      </c>
      <c r="E50" s="93"/>
      <c r="F50" s="62"/>
      <c r="G50" s="81"/>
      <c r="H50" s="82"/>
      <c r="I50" s="82"/>
      <c r="J50" s="82"/>
    </row>
    <row r="51" spans="1:10" s="25" customFormat="1" ht="15.75" customHeight="1" thickBot="1">
      <c r="A51" s="118" t="s">
        <v>38</v>
      </c>
      <c r="B51" s="119"/>
      <c r="C51" s="119"/>
      <c r="D51" s="119"/>
      <c r="E51" s="120"/>
      <c r="F51" s="63"/>
      <c r="G51" s="1"/>
      <c r="H51" s="1"/>
      <c r="I51" s="1"/>
      <c r="J51" s="1"/>
    </row>
    <row r="52" spans="1:10" s="29" customFormat="1" ht="15.75" customHeight="1">
      <c r="A52" s="50" t="s">
        <v>31</v>
      </c>
      <c r="B52" s="116" t="s">
        <v>56</v>
      </c>
      <c r="C52" s="123" t="s">
        <v>57</v>
      </c>
      <c r="D52" s="124"/>
      <c r="E52" s="125"/>
      <c r="F52" s="6"/>
      <c r="G52" s="66"/>
      <c r="H52" s="66"/>
      <c r="I52" s="66"/>
    </row>
    <row r="53" spans="1:10" s="29" customFormat="1" ht="63" customHeight="1">
      <c r="A53" s="12"/>
      <c r="B53" s="117"/>
      <c r="C53" s="101" t="s">
        <v>48</v>
      </c>
      <c r="D53" s="101" t="s">
        <v>42</v>
      </c>
      <c r="E53" s="103" t="s">
        <v>82</v>
      </c>
      <c r="F53" s="6"/>
      <c r="G53" s="66"/>
      <c r="H53" s="66"/>
      <c r="I53" s="66"/>
    </row>
    <row r="54" spans="1:10" s="25" customFormat="1" ht="15.75" customHeight="1">
      <c r="A54" s="30" t="s">
        <v>43</v>
      </c>
      <c r="B54" s="85">
        <v>3763007</v>
      </c>
      <c r="C54" s="85">
        <v>3763083</v>
      </c>
      <c r="D54" s="85"/>
      <c r="E54" s="86"/>
      <c r="F54" s="102"/>
      <c r="G54" s="1"/>
      <c r="H54" s="1"/>
      <c r="I54" s="1"/>
      <c r="J54" s="1"/>
    </row>
    <row r="55" spans="1:10" s="25" customFormat="1" ht="15.75" customHeight="1">
      <c r="A55" s="30" t="s">
        <v>44</v>
      </c>
      <c r="B55" s="85">
        <v>1491523</v>
      </c>
      <c r="C55" s="85">
        <v>1441213</v>
      </c>
      <c r="D55" s="85">
        <v>50310</v>
      </c>
      <c r="E55" s="86"/>
      <c r="F55" s="102"/>
      <c r="G55" s="1"/>
      <c r="H55" s="1"/>
      <c r="I55" s="1"/>
      <c r="J55" s="1"/>
    </row>
    <row r="56" spans="1:10" s="25" customFormat="1" ht="15.75" customHeight="1">
      <c r="A56" s="30" t="s">
        <v>45</v>
      </c>
      <c r="B56" s="85">
        <v>367509</v>
      </c>
      <c r="C56" s="85">
        <v>356385</v>
      </c>
      <c r="D56" s="85">
        <v>11022</v>
      </c>
      <c r="E56" s="86">
        <v>2050</v>
      </c>
      <c r="F56" s="102"/>
      <c r="G56" s="1"/>
      <c r="H56" s="1"/>
      <c r="I56" s="1"/>
      <c r="J56" s="1"/>
    </row>
    <row r="57" spans="1:10" s="25" customFormat="1" ht="15.75" customHeight="1">
      <c r="A57" s="30" t="s">
        <v>46</v>
      </c>
      <c r="B57" s="85">
        <v>642772</v>
      </c>
      <c r="C57" s="85">
        <v>622545</v>
      </c>
      <c r="D57" s="85">
        <v>13798</v>
      </c>
      <c r="E57" s="86">
        <f>4052+2377</f>
        <v>6429</v>
      </c>
      <c r="F57" s="102"/>
      <c r="G57" s="1"/>
      <c r="H57" s="1"/>
      <c r="I57" s="1"/>
      <c r="J57" s="1"/>
    </row>
    <row r="58" spans="1:10" s="25" customFormat="1" ht="15.75" customHeight="1" thickBot="1">
      <c r="A58" s="107" t="s">
        <v>47</v>
      </c>
      <c r="B58" s="108">
        <v>1557642</v>
      </c>
      <c r="C58" s="108">
        <v>1303137</v>
      </c>
      <c r="D58" s="108">
        <v>261745</v>
      </c>
      <c r="E58" s="109">
        <f>2193+700+2411</f>
        <v>5304</v>
      </c>
      <c r="F58" s="102"/>
      <c r="G58" s="1"/>
      <c r="H58" s="1"/>
      <c r="I58" s="1"/>
      <c r="J58" s="1"/>
    </row>
    <row r="59" spans="1:10" s="25" customFormat="1" ht="15.75" customHeight="1" thickBot="1">
      <c r="A59" s="20" t="s">
        <v>32</v>
      </c>
      <c r="B59" s="110">
        <f>SUM(B54:B58)</f>
        <v>7822453</v>
      </c>
      <c r="C59" s="110">
        <f>SUM(C54:C58)</f>
        <v>7486363</v>
      </c>
      <c r="D59" s="110">
        <f>SUM(D54:D58)</f>
        <v>336875</v>
      </c>
      <c r="E59" s="111">
        <f>SUM(E54:E58)</f>
        <v>13783</v>
      </c>
      <c r="F59" s="87"/>
      <c r="G59" s="1"/>
      <c r="H59" s="1"/>
      <c r="I59" s="1"/>
      <c r="J59" s="1"/>
    </row>
    <row r="60" spans="1:10" s="75" customFormat="1" ht="32.25" thickBot="1">
      <c r="A60" s="104" t="s">
        <v>83</v>
      </c>
      <c r="B60" s="105"/>
      <c r="C60" s="105"/>
      <c r="D60" s="105">
        <f>B58-C58-D58-E58+B56-C56-D56-E56+B57-C57-D57-E57</f>
        <v>-14492</v>
      </c>
      <c r="E60" s="106"/>
      <c r="F60" s="59"/>
    </row>
    <row r="61" spans="1:10" s="25" customFormat="1">
      <c r="A61" s="22" t="s">
        <v>13</v>
      </c>
      <c r="B61" s="22"/>
      <c r="C61" s="64"/>
      <c r="D61" s="65"/>
      <c r="E61" s="22"/>
      <c r="F61" s="10"/>
      <c r="G61" s="1"/>
      <c r="H61" s="1"/>
      <c r="I61" s="1"/>
      <c r="J61" s="1"/>
    </row>
    <row r="62" spans="1:10" s="25" customFormat="1">
      <c r="A62" s="10"/>
      <c r="B62" s="10"/>
      <c r="C62" s="10"/>
      <c r="D62" s="10"/>
      <c r="E62" s="10"/>
      <c r="F62" s="10"/>
      <c r="G62" s="1"/>
      <c r="H62" s="1"/>
      <c r="I62" s="1"/>
      <c r="J62" s="1"/>
    </row>
  </sheetData>
  <mergeCells count="4">
    <mergeCell ref="B52:B53"/>
    <mergeCell ref="A51:E51"/>
    <mergeCell ref="A44:C44"/>
    <mergeCell ref="C52:E52"/>
  </mergeCells>
  <pageMargins left="0.31496062992125984" right="0.31496062992125984" top="0.35433070866141736" bottom="0.35433070866141736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2018-02-06T10:27:25Z</cp:lastPrinted>
  <dcterms:created xsi:type="dcterms:W3CDTF">2016-04-22T06:39:22Z</dcterms:created>
  <dcterms:modified xsi:type="dcterms:W3CDTF">2018-03-16T10:38:55Z</dcterms:modified>
</cp:coreProperties>
</file>