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D14"/>
  <c r="E32" l="1"/>
  <c r="D50"/>
  <c r="E47" l="1"/>
  <c r="E48"/>
  <c r="B49"/>
  <c r="C49"/>
  <c r="E24"/>
  <c r="E49"/>
  <c r="B5"/>
  <c r="D38" s="1"/>
  <c r="E19"/>
  <c r="E27"/>
  <c r="E21"/>
  <c r="E31"/>
  <c r="D36"/>
  <c r="C39"/>
  <c r="A39"/>
  <c r="B6"/>
  <c r="D49"/>
  <c r="D32" s="1"/>
  <c r="D12" l="1"/>
  <c r="D11"/>
  <c r="E18"/>
  <c r="E17"/>
  <c r="D16"/>
  <c r="D13"/>
  <c r="D19" l="1"/>
  <c r="E9"/>
  <c r="D15"/>
  <c r="D33" l="1"/>
  <c r="E10"/>
  <c r="E33" s="1"/>
  <c r="E39" s="1"/>
  <c r="E40" s="1"/>
</calcChain>
</file>

<file path=xl/sharedStrings.xml><?xml version="1.0" encoding="utf-8"?>
<sst xmlns="http://schemas.openxmlformats.org/spreadsheetml/2006/main" count="111" uniqueCount="75">
  <si>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</si>
  <si>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</si>
  <si>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</si>
  <si>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</si>
  <si>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</si>
  <si>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</si>
  <si>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</si>
  <si>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</si>
  <si>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</si>
  <si>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</si>
  <si>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</si>
  <si>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</si>
  <si>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</si>
  <si>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</si>
  <si>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</si>
  <si>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</si>
  <si>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</si>
  <si>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д.23</t>
  </si>
  <si>
    <t>май</t>
  </si>
  <si>
    <t>Остаток средств на конец периода (+ есть средства, -задолженность)</t>
  </si>
  <si>
    <t>июль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</si>
  <si>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</si>
  <si>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</si>
  <si>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</si>
  <si>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</si>
  <si>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</si>
  <si>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</si>
  <si>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7.Работы по ремонту общедомового имущества всего, в т.ч.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</si>
  <si>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</si>
  <si>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</si>
  <si>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</si>
  <si>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 г</t>
  </si>
  <si>
    <t>Площадь дома на 01/01/2017 г, м2</t>
  </si>
  <si>
    <t>руб.</t>
  </si>
  <si>
    <t>Отчет по предоставлению коммунальных услуг по жилым помещениям за 2017 г</t>
  </si>
  <si>
    <t>замена общедомового прибора учета ХВС</t>
  </si>
  <si>
    <t>март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</si>
  <si>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</si>
  <si>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</si>
  <si>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</si>
  <si>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</si>
  <si>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</si>
  <si>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</si>
  <si>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</si>
  <si>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</si>
  <si>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</si>
  <si>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Предоставлено РСО по приборам учета, руб</t>
  </si>
  <si>
    <t>Всего начислено УК Атал</t>
  </si>
  <si>
    <t>сентябрь</t>
  </si>
  <si>
    <t>подготовка к отопит.сезону и окраска теплоузлов</t>
  </si>
  <si>
    <t>Тариф на 1 кв.м., руб 1 полугодие/2 полугодие</t>
  </si>
  <si>
    <t>Приход,руб</t>
  </si>
  <si>
    <t>Расход,руб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</si>
  <si>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</si>
  <si>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</si>
  <si>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ремонт межпанельных швов кв.92,12,91</t>
  </si>
  <si>
    <t>сент,октябрь</t>
  </si>
  <si>
    <t>Поверка и обслуживание общедомовых приборов учета</t>
  </si>
  <si>
    <t>замена вентилей ХВС</t>
  </si>
  <si>
    <t>ремонт стояка отопления кв.167,171,112,109,130,153,42,28</t>
  </si>
  <si>
    <t>устройство ограждения тротуара п.3,4</t>
  </si>
  <si>
    <t>декабрь</t>
  </si>
  <si>
    <t>работы на общедомовой системе отопления до выхода в колодец</t>
  </si>
  <si>
    <t>замена стояка канализации, кв.44,128,161</t>
  </si>
  <si>
    <t>март,авг,дек</t>
  </si>
  <si>
    <t>установка светильника при входе в подъезд</t>
  </si>
  <si>
    <t>Произведен перерасчет коммунальных услуг на содержание общего имущества дома по статье "содержание" в 1 полугодии 2017г</t>
  </si>
  <si>
    <t>сентябрь,декабрь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</si>
  <si>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</si>
  <si>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</si>
  <si>
    <t>*электроизмерительные работы</t>
  </si>
  <si>
    <t>октябрь</t>
  </si>
  <si>
    <t>восстан-ие освещения в мусор.камерах,розеток в подвале, тамбуре</t>
  </si>
  <si>
    <t>май,июнь, сент-ноя</t>
  </si>
  <si>
    <t>наладка циркуляции ГВС в подвале под кв.30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</si>
</sst>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2" fontId="4" fillId="0" borderId="4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9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1" fontId="5" fillId="0" borderId="15" xfId="0" applyNumberFormat="1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top" wrapText="1"/>
    </xf>
    <xf numFmtId="2" fontId="4" fillId="0" borderId="15" xfId="0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10" fillId="0" borderId="0" xfId="0" applyFont="1" applyFill="1"/>
    <xf numFmtId="0" fontId="0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11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1" fillId="0" borderId="0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4" fontId="5" fillId="0" borderId="0" xfId="1" applyNumberFormat="1" applyFont="1" applyFill="1" applyBorder="1" applyAlignment="1">
      <alignment vertical="top" wrapText="1"/>
    </xf>
    <xf numFmtId="164" fontId="5" fillId="0" borderId="0" xfId="1" applyNumberFormat="1" applyFont="1" applyFill="1" applyBorder="1" applyAlignment="1">
      <alignment horizontal="center" vertical="top" wrapText="1"/>
    </xf>
    <xf numFmtId="164" fontId="6" fillId="0" borderId="20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1" xfId="1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 wrapText="1"/>
    </xf>
    <xf numFmtId="164" fontId="8" fillId="2" borderId="11" xfId="1" applyNumberFormat="1" applyFont="1" applyFill="1" applyBorder="1" applyAlignment="1">
      <alignment vertical="top" wrapText="1"/>
    </xf>
    <xf numFmtId="164" fontId="8" fillId="2" borderId="12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4" fillId="2" borderId="8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5" xfId="1" applyNumberFormat="1" applyFont="1" applyFill="1" applyBorder="1" applyAlignment="1">
      <alignment vertical="top" wrapText="1"/>
    </xf>
    <xf numFmtId="164" fontId="4" fillId="0" borderId="15" xfId="1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164" fontId="6" fillId="0" borderId="15" xfId="1" applyNumberFormat="1" applyFont="1" applyFill="1" applyBorder="1" applyAlignment="1">
      <alignment vertical="top"/>
    </xf>
    <xf numFmtId="164" fontId="6" fillId="0" borderId="30" xfId="1" applyNumberFormat="1" applyFont="1" applyFill="1" applyBorder="1" applyAlignment="1">
      <alignment vertical="top"/>
    </xf>
    <xf numFmtId="0" fontId="4" fillId="0" borderId="31" xfId="0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/>
    </xf>
    <xf numFmtId="164" fontId="5" fillId="0" borderId="12" xfId="1" applyNumberFormat="1" applyFont="1" applyFill="1" applyBorder="1" applyAlignment="1">
      <alignment vertical="top"/>
    </xf>
    <xf numFmtId="164" fontId="4" fillId="0" borderId="14" xfId="1" applyNumberFormat="1" applyFont="1" applyFill="1" applyBorder="1" applyAlignment="1">
      <alignment vertical="top"/>
    </xf>
    <xf numFmtId="164" fontId="4" fillId="0" borderId="15" xfId="1" applyNumberFormat="1" applyFont="1" applyFill="1" applyBorder="1" applyAlignment="1">
      <alignment vertical="top"/>
    </xf>
    <xf numFmtId="164" fontId="4" fillId="0" borderId="30" xfId="1" applyNumberFormat="1" applyFont="1" applyFill="1" applyBorder="1" applyAlignment="1">
      <alignment vertical="top"/>
    </xf>
    <xf numFmtId="2" fontId="5" fillId="0" borderId="11" xfId="0" applyNumberFormat="1" applyFont="1" applyFill="1" applyBorder="1" applyAlignment="1">
      <alignment vertical="top" wrapText="1"/>
    </xf>
    <xf numFmtId="2" fontId="5" fillId="0" borderId="17" xfId="0" applyNumberFormat="1" applyFont="1" applyFill="1" applyBorder="1" applyAlignment="1">
      <alignment vertical="top" wrapText="1"/>
    </xf>
    <xf numFmtId="164" fontId="4" fillId="0" borderId="18" xfId="1" applyNumberFormat="1" applyFont="1" applyFill="1" applyBorder="1" applyAlignment="1">
      <alignment vertical="top" wrapText="1"/>
    </xf>
    <xf numFmtId="164" fontId="6" fillId="0" borderId="21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25" xfId="0" applyNumberFormat="1" applyFont="1" applyFill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5" fillId="0" borderId="13" xfId="0" applyNumberFormat="1" applyFont="1" applyFill="1" applyBorder="1" applyAlignment="1">
      <alignment horizontal="center" vertical="top" wrapText="1"/>
    </xf>
    <xf numFmtId="0" fontId="5" fillId="0" borderId="28" xfId="0" applyFont="1" applyFill="1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tabSelected="1" topLeftCell="A31" workbookViewId="0">
      <selection activeCell="E16" sqref="E16"/>
    </sheetView>
  </sheetViews>
  <sheetFormatPr defaultRowHeight="15.75"/>
  <cols>
    <col min="1" max="1" width="73.85546875" style="8" customWidth="1"/>
    <col min="2" max="3" width="13.5703125" style="8" customWidth="1"/>
    <col min="4" max="4" width="15.85546875" style="8" customWidth="1"/>
    <col min="5" max="5" width="14.28515625" style="8" customWidth="1"/>
    <col min="6" max="6" width="13.140625" style="8" bestFit="1" customWidth="1"/>
  </cols>
  <sheetData>
    <row r="1" spans="1:9" s="18" customFormat="1" ht="31.5">
      <c r="A1" s="44" t="s">
        <v>13</v>
      </c>
      <c r="B1" s="8"/>
      <c r="C1" s="8" t="s">
        <v>31</v>
      </c>
      <c r="D1" s="45" t="s">
        <v>23</v>
      </c>
      <c r="E1" s="45">
        <v>12</v>
      </c>
      <c r="F1" s="8"/>
    </row>
    <row r="2" spans="1:9" s="18" customFormat="1">
      <c r="A2" s="46" t="s">
        <v>17</v>
      </c>
      <c r="B2" s="8"/>
      <c r="C2" s="8"/>
      <c r="D2" s="8"/>
      <c r="E2" s="8"/>
      <c r="F2" s="8"/>
    </row>
    <row r="3" spans="1:9" s="18" customFormat="1">
      <c r="A3" s="8" t="s">
        <v>32</v>
      </c>
      <c r="B3" s="8">
        <v>9493</v>
      </c>
      <c r="C3" s="8"/>
      <c r="D3" s="8"/>
      <c r="E3" s="8"/>
      <c r="F3" s="8"/>
    </row>
    <row r="4" spans="1:9" s="18" customFormat="1">
      <c r="A4" s="8" t="s">
        <v>50</v>
      </c>
      <c r="B4" s="8">
        <v>18.420000000000002</v>
      </c>
      <c r="C4" s="8">
        <v>17.260000000000002</v>
      </c>
      <c r="D4" s="8"/>
      <c r="E4" s="8"/>
      <c r="F4" s="8"/>
    </row>
    <row r="5" spans="1:9" s="18" customFormat="1">
      <c r="A5" s="8" t="s">
        <v>24</v>
      </c>
      <c r="B5" s="109">
        <f>B3*(B4*6+C4*6)</f>
        <v>2032261.4400000002</v>
      </c>
      <c r="C5" s="47"/>
      <c r="D5" s="47"/>
      <c r="E5" s="8"/>
      <c r="F5" s="47"/>
      <c r="G5" s="8"/>
    </row>
    <row r="6" spans="1:9" s="18" customFormat="1" ht="31.5">
      <c r="A6" s="8" t="s">
        <v>66</v>
      </c>
      <c r="B6" s="109">
        <f>-65683.44-16676.9</f>
        <v>-82360.34</v>
      </c>
      <c r="C6" s="47"/>
      <c r="D6" s="47"/>
      <c r="E6" s="8"/>
      <c r="F6" s="47"/>
      <c r="G6" s="8"/>
      <c r="H6" s="19"/>
      <c r="I6" s="19"/>
    </row>
    <row r="7" spans="1:9" s="18" customFormat="1" ht="16.5" thickBot="1">
      <c r="A7" s="8" t="s">
        <v>0</v>
      </c>
      <c r="B7" s="8">
        <v>98.78</v>
      </c>
      <c r="C7" s="8"/>
      <c r="D7" s="8"/>
      <c r="E7" s="8"/>
      <c r="F7" s="47"/>
    </row>
    <row r="8" spans="1:9" s="20" customFormat="1" ht="66.75" customHeight="1">
      <c r="A8" s="5" t="s">
        <v>1</v>
      </c>
      <c r="B8" s="7" t="s">
        <v>14</v>
      </c>
      <c r="C8" s="7" t="s">
        <v>21</v>
      </c>
      <c r="D8" s="7" t="s">
        <v>25</v>
      </c>
      <c r="E8" s="6" t="s">
        <v>22</v>
      </c>
      <c r="F8" s="9"/>
    </row>
    <row r="9" spans="1:9" s="18" customFormat="1" ht="15.75" customHeight="1">
      <c r="A9" s="10" t="s">
        <v>2</v>
      </c>
      <c r="B9" s="110" t="s">
        <v>15</v>
      </c>
      <c r="C9" s="76" t="s">
        <v>26</v>
      </c>
      <c r="D9" s="11">
        <v>0.89</v>
      </c>
      <c r="E9" s="87">
        <f>D9*B3*E1</f>
        <v>101385.24</v>
      </c>
      <c r="F9" s="8"/>
    </row>
    <row r="10" spans="1:9" s="18" customFormat="1" ht="47.25">
      <c r="A10" s="10" t="s">
        <v>3</v>
      </c>
      <c r="B10" s="110" t="s">
        <v>15</v>
      </c>
      <c r="C10" s="76" t="s">
        <v>26</v>
      </c>
      <c r="D10" s="11">
        <f>4.63+D11+D12+D13+D14</f>
        <v>6.8091232135959832</v>
      </c>
      <c r="E10" s="87">
        <f>D10*E1*B3</f>
        <v>775668.08000000007</v>
      </c>
      <c r="F10" s="8"/>
    </row>
    <row r="11" spans="1:9" s="18" customFormat="1" ht="15.75" customHeight="1">
      <c r="A11" s="12" t="s">
        <v>4</v>
      </c>
      <c r="B11" s="110"/>
      <c r="C11" s="76" t="s">
        <v>26</v>
      </c>
      <c r="D11" s="11">
        <f>E11/E1/B3</f>
        <v>9.2173180238070154E-2</v>
      </c>
      <c r="E11" s="87">
        <v>10500</v>
      </c>
      <c r="F11" s="8"/>
    </row>
    <row r="12" spans="1:9" s="18" customFormat="1" ht="15.75" customHeight="1">
      <c r="A12" s="12" t="s">
        <v>5</v>
      </c>
      <c r="B12" s="110"/>
      <c r="C12" s="76" t="s">
        <v>26</v>
      </c>
      <c r="D12" s="11">
        <f>E12/E1/B3</f>
        <v>2.7213034165525472E-3</v>
      </c>
      <c r="E12" s="87">
        <v>310</v>
      </c>
      <c r="F12" s="8"/>
    </row>
    <row r="13" spans="1:9" s="18" customFormat="1" ht="15.75" customHeight="1">
      <c r="A13" s="12" t="s">
        <v>6</v>
      </c>
      <c r="B13" s="110" t="s">
        <v>15</v>
      </c>
      <c r="C13" s="76" t="s">
        <v>26</v>
      </c>
      <c r="D13" s="11">
        <f>E13/B3/E1</f>
        <v>2.0002809087397733</v>
      </c>
      <c r="E13" s="87">
        <v>227864</v>
      </c>
      <c r="F13" s="8"/>
    </row>
    <row r="14" spans="1:9" s="18" customFormat="1" ht="15.75" customHeight="1">
      <c r="A14" s="12" t="s">
        <v>70</v>
      </c>
      <c r="B14" s="110" t="s">
        <v>71</v>
      </c>
      <c r="C14" s="76" t="s">
        <v>33</v>
      </c>
      <c r="D14" s="11">
        <f>E14/E1/B3</f>
        <v>8.3947821201587128E-2</v>
      </c>
      <c r="E14" s="87">
        <v>9563</v>
      </c>
      <c r="F14" s="4"/>
      <c r="G14" s="3"/>
    </row>
    <row r="15" spans="1:9" s="18" customFormat="1" ht="47.25">
      <c r="A15" s="10" t="s">
        <v>7</v>
      </c>
      <c r="B15" s="110" t="s">
        <v>15</v>
      </c>
      <c r="C15" s="76" t="s">
        <v>26</v>
      </c>
      <c r="D15" s="11">
        <f>E15/E1/B3</f>
        <v>3.7714017346114677</v>
      </c>
      <c r="E15" s="87">
        <v>429623</v>
      </c>
      <c r="F15" s="8"/>
    </row>
    <row r="16" spans="1:9" s="18" customFormat="1">
      <c r="A16" s="10" t="s">
        <v>8</v>
      </c>
      <c r="B16" s="110" t="s">
        <v>15</v>
      </c>
      <c r="C16" s="76" t="s">
        <v>26</v>
      </c>
      <c r="D16" s="11">
        <f>E16/E1/B3</f>
        <v>2.2805137118578602</v>
      </c>
      <c r="E16" s="87">
        <v>259787</v>
      </c>
      <c r="F16" s="8"/>
    </row>
    <row r="17" spans="1:10" s="18" customFormat="1" ht="15.75" customHeight="1">
      <c r="A17" s="10" t="s">
        <v>9</v>
      </c>
      <c r="B17" s="110" t="s">
        <v>15</v>
      </c>
      <c r="C17" s="76" t="s">
        <v>26</v>
      </c>
      <c r="D17" s="11">
        <v>0.56999999999999995</v>
      </c>
      <c r="E17" s="87">
        <f>D17*E1*B3</f>
        <v>64932.119999999995</v>
      </c>
      <c r="F17" s="8"/>
    </row>
    <row r="18" spans="1:10" s="18" customFormat="1" ht="48" thickBot="1">
      <c r="A18" s="29" t="s">
        <v>10</v>
      </c>
      <c r="B18" s="111" t="s">
        <v>15</v>
      </c>
      <c r="C18" s="30" t="s">
        <v>26</v>
      </c>
      <c r="D18" s="104">
        <v>0.49</v>
      </c>
      <c r="E18" s="88">
        <f>D18*E1*B3</f>
        <v>55818.84</v>
      </c>
      <c r="F18" s="8"/>
    </row>
    <row r="19" spans="1:10" s="18" customFormat="1">
      <c r="A19" s="37" t="s">
        <v>27</v>
      </c>
      <c r="B19" s="38"/>
      <c r="C19" s="38"/>
      <c r="D19" s="39">
        <f>E19/E1/B3</f>
        <v>1.6767698128445518</v>
      </c>
      <c r="E19" s="89">
        <f>E20+E21+E22+E23+E24+E25+E26+E27+E28+E29+E30+E31</f>
        <v>191010.90999999997</v>
      </c>
      <c r="F19" s="8"/>
    </row>
    <row r="20" spans="1:10" s="2" customFormat="1" ht="15.75" customHeight="1">
      <c r="A20" s="13" t="s">
        <v>57</v>
      </c>
      <c r="B20" s="27" t="s">
        <v>18</v>
      </c>
      <c r="C20" s="59" t="s">
        <v>26</v>
      </c>
      <c r="D20" s="14"/>
      <c r="E20" s="90">
        <v>7676.92</v>
      </c>
      <c r="F20" s="46"/>
    </row>
    <row r="21" spans="1:10" s="2" customFormat="1" ht="31.5" customHeight="1">
      <c r="A21" s="13" t="s">
        <v>59</v>
      </c>
      <c r="B21" s="27" t="s">
        <v>73</v>
      </c>
      <c r="C21" s="59" t="s">
        <v>26</v>
      </c>
      <c r="D21" s="14"/>
      <c r="E21" s="90">
        <f>1960.36+640.4+3360.51+310.14+4455.49+969.45+851.33+1725.44</f>
        <v>14273.120000000003</v>
      </c>
      <c r="F21" s="46"/>
    </row>
    <row r="22" spans="1:10" s="2" customFormat="1" ht="15.75" customHeight="1">
      <c r="A22" s="13" t="s">
        <v>35</v>
      </c>
      <c r="B22" s="27" t="s">
        <v>36</v>
      </c>
      <c r="C22" s="59" t="s">
        <v>26</v>
      </c>
      <c r="D22" s="14"/>
      <c r="E22" s="90">
        <v>97432.52</v>
      </c>
      <c r="F22" s="46"/>
    </row>
    <row r="23" spans="1:10" s="2" customFormat="1" ht="15.75" customHeight="1">
      <c r="A23" s="13" t="s">
        <v>74</v>
      </c>
      <c r="B23" s="27" t="s">
        <v>20</v>
      </c>
      <c r="C23" s="59" t="s">
        <v>26</v>
      </c>
      <c r="D23" s="14"/>
      <c r="E23" s="90">
        <v>2280.21</v>
      </c>
      <c r="F23" s="46"/>
    </row>
    <row r="24" spans="1:10" s="2" customFormat="1" ht="15.75" customHeight="1">
      <c r="A24" s="13" t="s">
        <v>72</v>
      </c>
      <c r="B24" s="27" t="s">
        <v>67</v>
      </c>
      <c r="C24" s="59" t="s">
        <v>26</v>
      </c>
      <c r="D24" s="14"/>
      <c r="E24" s="90">
        <f>503.2+8192.64</f>
        <v>8695.84</v>
      </c>
      <c r="F24" s="46"/>
    </row>
    <row r="25" spans="1:10" s="2" customFormat="1" ht="15.75" customHeight="1">
      <c r="A25" s="13" t="s">
        <v>49</v>
      </c>
      <c r="B25" s="27" t="s">
        <v>48</v>
      </c>
      <c r="C25" s="59" t="s">
        <v>26</v>
      </c>
      <c r="D25" s="14"/>
      <c r="E25" s="90">
        <v>15210.47</v>
      </c>
      <c r="F25" s="46"/>
    </row>
    <row r="26" spans="1:10" s="2" customFormat="1" ht="15.75" customHeight="1">
      <c r="A26" s="13" t="s">
        <v>58</v>
      </c>
      <c r="B26" s="27" t="s">
        <v>36</v>
      </c>
      <c r="C26" s="59" t="s">
        <v>26</v>
      </c>
      <c r="D26" s="14"/>
      <c r="E26" s="90">
        <v>1316.87</v>
      </c>
      <c r="F26" s="46"/>
    </row>
    <row r="27" spans="1:10" s="2" customFormat="1" ht="15.75" customHeight="1">
      <c r="A27" s="13" t="s">
        <v>63</v>
      </c>
      <c r="B27" s="27" t="s">
        <v>64</v>
      </c>
      <c r="C27" s="59" t="s">
        <v>26</v>
      </c>
      <c r="D27" s="14"/>
      <c r="E27" s="90">
        <f>739.31+1045.48+1631.77</f>
        <v>3416.56</v>
      </c>
      <c r="F27" s="46"/>
    </row>
    <row r="28" spans="1:10" s="2" customFormat="1" ht="15.75" customHeight="1">
      <c r="A28" s="13" t="s">
        <v>60</v>
      </c>
      <c r="B28" s="27" t="s">
        <v>61</v>
      </c>
      <c r="C28" s="59" t="s">
        <v>26</v>
      </c>
      <c r="D28" s="14"/>
      <c r="E28" s="90">
        <v>8574.35</v>
      </c>
      <c r="F28" s="46"/>
    </row>
    <row r="29" spans="1:10" s="2" customFormat="1" ht="15.75" customHeight="1">
      <c r="A29" s="13" t="s">
        <v>65</v>
      </c>
      <c r="B29" s="27" t="s">
        <v>61</v>
      </c>
      <c r="C29" s="76" t="s">
        <v>26</v>
      </c>
      <c r="D29" s="14"/>
      <c r="E29" s="90">
        <v>1238.44</v>
      </c>
      <c r="F29" s="46"/>
    </row>
    <row r="30" spans="1:10" s="2" customFormat="1" ht="15.75" customHeight="1">
      <c r="A30" s="13" t="s">
        <v>62</v>
      </c>
      <c r="B30" s="27" t="s">
        <v>61</v>
      </c>
      <c r="C30" s="59" t="s">
        <v>26</v>
      </c>
      <c r="D30" s="14"/>
      <c r="E30" s="90">
        <v>9079.61</v>
      </c>
      <c r="F30" s="46"/>
    </row>
    <row r="31" spans="1:10" s="2" customFormat="1" ht="15.75" customHeight="1" thickBot="1">
      <c r="A31" s="15" t="s">
        <v>55</v>
      </c>
      <c r="B31" s="60" t="s">
        <v>56</v>
      </c>
      <c r="C31" s="31" t="s">
        <v>26</v>
      </c>
      <c r="D31" s="16"/>
      <c r="E31" s="91">
        <f>15336+6480</f>
        <v>21816</v>
      </c>
      <c r="F31" s="46"/>
    </row>
    <row r="32" spans="1:10" s="26" customFormat="1" ht="32.25" thickBot="1">
      <c r="A32" s="23" t="s">
        <v>37</v>
      </c>
      <c r="B32" s="24"/>
      <c r="C32" s="24" t="s">
        <v>26</v>
      </c>
      <c r="D32" s="105">
        <f>E32/E1/B3</f>
        <v>1.8316391024965764</v>
      </c>
      <c r="E32" s="106">
        <f>D49+D50</f>
        <v>208653</v>
      </c>
      <c r="F32" s="41"/>
      <c r="G32" s="42"/>
      <c r="H32" s="25"/>
      <c r="I32" s="25"/>
      <c r="J32" s="25"/>
    </row>
    <row r="33" spans="1:10" s="18" customFormat="1" ht="19.5" thickBot="1">
      <c r="A33" s="33" t="s">
        <v>11</v>
      </c>
      <c r="B33" s="34"/>
      <c r="C33" s="35" t="s">
        <v>26</v>
      </c>
      <c r="D33" s="36">
        <f>D9+D10+D15+D16+D17+D18+D19+D32</f>
        <v>18.319447575406443</v>
      </c>
      <c r="E33" s="92">
        <f>E9+E10+E15+E16+E17+E18+E19+E32</f>
        <v>2086878.19</v>
      </c>
      <c r="F33" s="48"/>
      <c r="G33" s="1"/>
    </row>
    <row r="34" spans="1:10" s="26" customFormat="1" ht="16.5" thickBot="1">
      <c r="A34" s="117" t="s">
        <v>44</v>
      </c>
      <c r="B34" s="118"/>
      <c r="C34" s="118"/>
      <c r="D34" s="61" t="s">
        <v>51</v>
      </c>
      <c r="E34" s="62" t="s">
        <v>52</v>
      </c>
      <c r="F34" s="63"/>
      <c r="G34" s="41"/>
      <c r="H34" s="64"/>
      <c r="I34" s="25"/>
      <c r="J34" s="25"/>
    </row>
    <row r="35" spans="1:10" s="68" customFormat="1" ht="30.75" customHeight="1">
      <c r="A35" s="49" t="s">
        <v>53</v>
      </c>
      <c r="B35" s="32"/>
      <c r="C35" s="67" t="s">
        <v>33</v>
      </c>
      <c r="D35" s="81"/>
      <c r="E35" s="107">
        <v>-25387</v>
      </c>
      <c r="F35" s="50"/>
    </row>
    <row r="36" spans="1:10" s="68" customFormat="1">
      <c r="A36" s="12" t="s">
        <v>16</v>
      </c>
      <c r="B36" s="28"/>
      <c r="C36" s="69" t="s">
        <v>33</v>
      </c>
      <c r="D36" s="108">
        <f>1941*E1</f>
        <v>23292</v>
      </c>
      <c r="E36" s="82"/>
      <c r="F36" s="50"/>
    </row>
    <row r="37" spans="1:10" s="68" customFormat="1" ht="31.5">
      <c r="A37" s="12" t="s">
        <v>30</v>
      </c>
      <c r="B37" s="28"/>
      <c r="C37" s="69" t="s">
        <v>33</v>
      </c>
      <c r="D37" s="108">
        <v>58779</v>
      </c>
      <c r="E37" s="82"/>
      <c r="F37" s="51"/>
    </row>
    <row r="38" spans="1:10" s="70" customFormat="1">
      <c r="A38" s="12" t="s">
        <v>54</v>
      </c>
      <c r="B38" s="28"/>
      <c r="C38" s="69" t="s">
        <v>33</v>
      </c>
      <c r="D38" s="108">
        <f>B5+B6</f>
        <v>1949901.1</v>
      </c>
      <c r="E38" s="82"/>
      <c r="F38" s="52"/>
    </row>
    <row r="39" spans="1:10" s="70" customFormat="1">
      <c r="A39" s="65" t="str">
        <f>A33</f>
        <v>итого расходы</v>
      </c>
      <c r="B39" s="66"/>
      <c r="C39" s="71" t="str">
        <f>C33</f>
        <v>руб</v>
      </c>
      <c r="D39" s="83"/>
      <c r="E39" s="84">
        <f>E33</f>
        <v>2086878.19</v>
      </c>
      <c r="F39" s="52"/>
    </row>
    <row r="40" spans="1:10" s="75" customFormat="1" ht="15.75" customHeight="1">
      <c r="A40" s="53" t="s">
        <v>19</v>
      </c>
      <c r="B40" s="40"/>
      <c r="C40" s="72" t="s">
        <v>33</v>
      </c>
      <c r="D40" s="85"/>
      <c r="E40" s="86">
        <f>E35+D36+D37+D38-E39</f>
        <v>-80293.089999999851</v>
      </c>
      <c r="F40" s="54"/>
      <c r="G40" s="73"/>
      <c r="H40" s="74"/>
      <c r="I40" s="74"/>
      <c r="J40" s="74"/>
    </row>
    <row r="41" spans="1:10" s="18" customFormat="1" ht="16.5" thickBot="1">
      <c r="A41" s="114" t="s">
        <v>34</v>
      </c>
      <c r="B41" s="115"/>
      <c r="C41" s="115"/>
      <c r="D41" s="115"/>
      <c r="E41" s="116"/>
      <c r="F41" s="55"/>
    </row>
    <row r="42" spans="1:10" s="58" customFormat="1" ht="15.75" customHeight="1">
      <c r="A42" s="43" t="s">
        <v>28</v>
      </c>
      <c r="B42" s="112" t="s">
        <v>46</v>
      </c>
      <c r="C42" s="119" t="s">
        <v>47</v>
      </c>
      <c r="D42" s="120"/>
      <c r="E42" s="121"/>
      <c r="F42" s="4"/>
      <c r="G42" s="57"/>
      <c r="H42" s="57"/>
      <c r="I42" s="57"/>
    </row>
    <row r="43" spans="1:10" s="58" customFormat="1" ht="65.25" customHeight="1">
      <c r="A43" s="10"/>
      <c r="B43" s="113"/>
      <c r="C43" s="93" t="s">
        <v>45</v>
      </c>
      <c r="D43" s="93" t="s">
        <v>38</v>
      </c>
      <c r="E43" s="94" t="s">
        <v>68</v>
      </c>
      <c r="F43" s="4"/>
      <c r="G43" s="57"/>
      <c r="H43" s="57"/>
      <c r="I43" s="57"/>
    </row>
    <row r="44" spans="1:10" s="18" customFormat="1">
      <c r="A44" s="21" t="s">
        <v>39</v>
      </c>
      <c r="B44" s="77">
        <v>2175476</v>
      </c>
      <c r="C44" s="77">
        <v>2175514</v>
      </c>
      <c r="D44" s="77"/>
      <c r="E44" s="78"/>
      <c r="F44" s="56"/>
    </row>
    <row r="45" spans="1:10" s="18" customFormat="1">
      <c r="A45" s="21" t="s">
        <v>40</v>
      </c>
      <c r="B45" s="77">
        <v>1309609</v>
      </c>
      <c r="C45" s="77">
        <v>1227352</v>
      </c>
      <c r="D45" s="77">
        <v>79322</v>
      </c>
      <c r="E45" s="78"/>
      <c r="F45" s="56"/>
    </row>
    <row r="46" spans="1:10" s="18" customFormat="1">
      <c r="A46" s="21" t="s">
        <v>41</v>
      </c>
      <c r="B46" s="77">
        <v>227176</v>
      </c>
      <c r="C46" s="77">
        <v>218176</v>
      </c>
      <c r="D46" s="77">
        <v>8567</v>
      </c>
      <c r="E46" s="78">
        <v>1151</v>
      </c>
      <c r="F46" s="56"/>
    </row>
    <row r="47" spans="1:10" s="18" customFormat="1">
      <c r="A47" s="21" t="s">
        <v>42</v>
      </c>
      <c r="B47" s="77">
        <v>415199</v>
      </c>
      <c r="C47" s="77">
        <v>402119</v>
      </c>
      <c r="D47" s="77">
        <v>9530</v>
      </c>
      <c r="E47" s="78">
        <f>2216+1334</f>
        <v>3550</v>
      </c>
      <c r="F47" s="56"/>
    </row>
    <row r="48" spans="1:10" s="18" customFormat="1" ht="16.5" thickBot="1">
      <c r="A48" s="22" t="s">
        <v>43</v>
      </c>
      <c r="B48" s="99">
        <v>901493</v>
      </c>
      <c r="C48" s="99">
        <v>788855</v>
      </c>
      <c r="D48" s="99">
        <v>112483</v>
      </c>
      <c r="E48" s="100">
        <f>370+316</f>
        <v>686</v>
      </c>
      <c r="F48" s="56"/>
    </row>
    <row r="49" spans="1:6" s="18" customFormat="1" ht="16.5" thickBot="1">
      <c r="A49" s="98" t="s">
        <v>29</v>
      </c>
      <c r="B49" s="101">
        <f>SUM(B44:B48)</f>
        <v>5028953</v>
      </c>
      <c r="C49" s="102">
        <f>SUM(C44:C48)</f>
        <v>4812016</v>
      </c>
      <c r="D49" s="102">
        <f>SUM(D44:D48)</f>
        <v>209902</v>
      </c>
      <c r="E49" s="103">
        <f>SUM(E44:E48)</f>
        <v>5387</v>
      </c>
      <c r="F49" s="8"/>
    </row>
    <row r="50" spans="1:6" s="68" customFormat="1" ht="32.25" thickBot="1">
      <c r="A50" s="95" t="s">
        <v>69</v>
      </c>
      <c r="B50" s="96"/>
      <c r="C50" s="96"/>
      <c r="D50" s="96">
        <f>B48-C48-D48-E48+B46-C46-D46-E46+B47-C47-D47-E47</f>
        <v>-1249</v>
      </c>
      <c r="E50" s="97"/>
      <c r="F50" s="50"/>
    </row>
    <row r="51" spans="1:6" s="18" customFormat="1">
      <c r="A51" s="17" t="s">
        <v>12</v>
      </c>
      <c r="B51" s="79"/>
      <c r="C51" s="80"/>
      <c r="D51" s="79"/>
      <c r="E51" s="79"/>
      <c r="F51" s="8"/>
    </row>
    <row r="52" spans="1:6" s="18" customFormat="1">
      <c r="A52" s="8"/>
      <c r="B52" s="8"/>
      <c r="C52" s="8"/>
      <c r="D52" s="8"/>
      <c r="E52" s="8"/>
      <c r="F52" s="8"/>
    </row>
  </sheetData>
  <mergeCells count="4">
    <mergeCell ref="B42:B43"/>
    <mergeCell ref="A41:E41"/>
    <mergeCell ref="A34:C34"/>
    <mergeCell ref="C42:E42"/>
  </mergeCells>
  <pageMargins left="0.31496062992125984" right="0.31496062992125984" top="0.35433070866141736" bottom="0.35433070866141736" header="0.11811023622047245" footer="0.11811023622047245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2018-02-06T10:34:03Z</cp:lastPrinted>
  <dcterms:created xsi:type="dcterms:W3CDTF">2016-04-22T06:39:22Z</dcterms:created>
  <dcterms:modified xsi:type="dcterms:W3CDTF">2018-03-16T10:23:16Z</dcterms:modified>
</cp:coreProperties>
</file>