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10" i="1"/>
  <c r="E26"/>
  <c r="E41"/>
  <c r="E40"/>
  <c r="D44"/>
  <c r="E42"/>
  <c r="B43"/>
  <c r="C43"/>
  <c r="E3"/>
  <c r="B5"/>
  <c r="E18"/>
  <c r="C33"/>
  <c r="A33"/>
  <c r="D30"/>
  <c r="B6"/>
  <c r="D43"/>
  <c r="E43" l="1"/>
  <c r="B3"/>
  <c r="D32" l="1"/>
  <c r="D13"/>
  <c r="D26"/>
  <c r="D12" l="1"/>
  <c r="D18"/>
  <c r="D14"/>
  <c r="D15"/>
  <c r="E9"/>
  <c r="E17"/>
  <c r="D11"/>
  <c r="E16"/>
  <c r="D27" l="1"/>
  <c r="E10" l="1"/>
  <c r="E27" s="1"/>
  <c r="E33" s="1"/>
  <c r="D34" s="1"/>
</calcChain>
</file>

<file path=xl/sharedStrings.xml><?xml version="1.0" encoding="utf-8"?>
<sst xmlns="http://schemas.openxmlformats.org/spreadsheetml/2006/main" count="94" uniqueCount="65">
  <si>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</si>
  <si>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</si>
  <si>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</si>
  <si>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</si>
  <si>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</si>
  <si>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</si>
  <si>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</si>
  <si>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</si>
  <si>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</si>
  <si>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</si>
  <si>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</si>
  <si>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</si>
  <si>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</si>
  <si>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</si>
  <si>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</si>
  <si>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</si>
  <si>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</si>
  <si>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д.25</t>
  </si>
  <si>
    <t>июнь</t>
  </si>
  <si>
    <t>Остаток средств на конец периода (+ есть средства, -задолженность)</t>
  </si>
  <si>
    <t>август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</si>
  <si>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</si>
  <si>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</si>
  <si>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</si>
  <si>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 руб</t>
  </si>
  <si>
    <t>Стоимость выполн.работы /услуги на 1 кв.м.</t>
  </si>
  <si>
    <t>руб</t>
  </si>
  <si>
    <t>7.Работы по ремонту общедомового имущества всего, в т.ч.</t>
  </si>
  <si>
    <t>Ресурсоснабжающая организация (РСО)</t>
  </si>
  <si>
    <t>ИТОГО</t>
  </si>
  <si>
    <t>Получено средств от применения повышающего коэффициента к квартирам без ИПУ</t>
  </si>
  <si>
    <t>2017 г</t>
  </si>
  <si>
    <t>Площадь дома на 01/01/2017 г, м2</t>
  </si>
  <si>
    <t>руб.</t>
  </si>
  <si>
    <t>Отчет по предоставлению коммунальных услуг по жилым помещениям за 2017 г</t>
  </si>
  <si>
    <t>8. Расходы на коммунальные услуги потребляемые в целях содержания общего имущества дома</t>
  </si>
  <si>
    <t>на содержание общего имущества дома, руб</t>
  </si>
  <si>
    <t>ООО "Коммун. Технологии" (теплоэнергия),руб</t>
  </si>
  <si>
    <t>ООО "Коммун. Технологии" (горячее водоснабжение),руб</t>
  </si>
  <si>
    <t>ОАО "Водоканал" (холодное водоснабжение), руб</t>
  </si>
  <si>
    <t>ОАО "Водоканал" (водоотведение), руб</t>
  </si>
  <si>
    <t>Чебоксарский Энергосбыт (электроэнергия), руб</t>
  </si>
  <si>
    <t>Финансовый счет дома</t>
  </si>
  <si>
    <t>по индивид. потреблению, руб</t>
  </si>
  <si>
    <t>монтаж узла учета ХВС</t>
  </si>
  <si>
    <t>окраска газ.трубы</t>
  </si>
  <si>
    <t>восстановление освещения в п.3</t>
  </si>
  <si>
    <t>в т.ч. Нежилые</t>
  </si>
  <si>
    <t>Предоставлено РСО по приборам учета, руб</t>
  </si>
  <si>
    <t>Всего начислено УК Атал</t>
  </si>
  <si>
    <t>ремонт мягкой кровли балконных козырьков кв. 19,20,32</t>
  </si>
  <si>
    <t>сентябрь</t>
  </si>
  <si>
    <t>подготовка к отопит.сезону и окраска теплоузлов</t>
  </si>
  <si>
    <t>Приход,руб</t>
  </si>
  <si>
    <t>Расход,руб</t>
  </si>
  <si>
    <t>*электроизмерительные работы</t>
  </si>
  <si>
    <t>Остаток средств на 01/01/2017 г при 100 % оплате собственниками (+ есть средства, -задолженность)</t>
  </si>
  <si>
    <t>Начислено собственникам</t>
  </si>
  <si>
    <t>ноябрь</t>
  </si>
  <si>
    <t>установка трапов в мусорокамерах 6 шт</t>
  </si>
  <si>
    <t>декабрь</t>
  </si>
  <si>
    <t>Произведен перерасчет коммунальных услуг на содержание общего имущества дома по статье "содержание" в 1 полугодии 2017г</t>
  </si>
  <si>
    <t>прочим потребит. и на производ. нужды</t>
  </si>
  <si>
    <t>Экономия расходов на коммунальные услуги потребляемые в целях содержания общего имущества дома за 2017 г составила, руб</t>
  </si>
  <si>
    <t>ремонт кровли балк.козырьков и кирпич.кладки экранов лоджий п.2,3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</si>
</sst>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0" xfId="0" applyFont="1" applyFill="1"/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2" fontId="4" fillId="0" borderId="11" xfId="0" applyNumberFormat="1" applyFont="1" applyFill="1" applyBorder="1" applyAlignment="1">
      <alignment vertical="top" wrapText="1"/>
    </xf>
    <xf numFmtId="1" fontId="3" fillId="0" borderId="0" xfId="0" applyNumberFormat="1" applyFont="1" applyFill="1"/>
    <xf numFmtId="0" fontId="5" fillId="0" borderId="1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18" xfId="0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9" xfId="0" applyNumberFormat="1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1" fontId="3" fillId="0" borderId="18" xfId="0" applyNumberFormat="1" applyFont="1" applyFill="1" applyBorder="1" applyAlignment="1">
      <alignment vertical="top" wrapText="1"/>
    </xf>
    <xf numFmtId="2" fontId="3" fillId="0" borderId="18" xfId="0" applyNumberFormat="1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6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2" fontId="3" fillId="2" borderId="7" xfId="0" applyNumberFormat="1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2" fontId="3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1" fontId="5" fillId="0" borderId="0" xfId="0" applyNumberFormat="1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7" fillId="2" borderId="9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0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" fontId="4" fillId="0" borderId="0" xfId="0" applyNumberFormat="1" applyFont="1" applyFill="1" applyAlignment="1">
      <alignment horizontal="right" vertical="top" wrapText="1"/>
    </xf>
    <xf numFmtId="0" fontId="8" fillId="0" borderId="0" xfId="0" applyFont="1" applyFill="1"/>
    <xf numFmtId="0" fontId="0" fillId="0" borderId="0" xfId="0" applyFont="1" applyFill="1"/>
    <xf numFmtId="0" fontId="3" fillId="2" borderId="20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/>
    </xf>
    <xf numFmtId="0" fontId="5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25" xfId="0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0" xfId="0" applyFont="1" applyFill="1"/>
    <xf numFmtId="0" fontId="9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7" fillId="0" borderId="0" xfId="0" applyFont="1" applyFill="1"/>
    <xf numFmtId="0" fontId="10" fillId="0" borderId="0" xfId="0" applyFont="1" applyFill="1"/>
    <xf numFmtId="0" fontId="5" fillId="0" borderId="11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9" fillId="0" borderId="0" xfId="0" applyFont="1" applyFill="1" applyBorder="1"/>
    <xf numFmtId="164" fontId="4" fillId="0" borderId="1" xfId="1" applyNumberFormat="1" applyFont="1" applyFill="1" applyBorder="1" applyAlignment="1">
      <alignment vertical="top"/>
    </xf>
    <xf numFmtId="164" fontId="4" fillId="0" borderId="3" xfId="1" applyNumberFormat="1" applyFont="1" applyFill="1" applyBorder="1" applyAlignment="1">
      <alignment vertical="top"/>
    </xf>
    <xf numFmtId="164" fontId="5" fillId="0" borderId="8" xfId="1" applyNumberFormat="1" applyFont="1" applyFill="1" applyBorder="1" applyAlignment="1">
      <alignment vertical="top" wrapText="1"/>
    </xf>
    <xf numFmtId="164" fontId="5" fillId="0" borderId="3" xfId="1" applyNumberFormat="1" applyFont="1" applyFill="1" applyBorder="1" applyAlignment="1">
      <alignment vertical="top" wrapText="1"/>
    </xf>
    <xf numFmtId="164" fontId="5" fillId="0" borderId="11" xfId="1" applyNumberFormat="1" applyFont="1" applyFill="1" applyBorder="1" applyAlignment="1">
      <alignment vertical="top" wrapText="1"/>
    </xf>
    <xf numFmtId="164" fontId="5" fillId="0" borderId="12" xfId="1" applyNumberFormat="1" applyFont="1" applyFill="1" applyBorder="1" applyAlignment="1">
      <alignment vertical="top" wrapText="1"/>
    </xf>
    <xf numFmtId="164" fontId="7" fillId="2" borderId="4" xfId="1" applyNumberFormat="1" applyFont="1" applyFill="1" applyBorder="1" applyAlignment="1">
      <alignment vertical="top" wrapText="1"/>
    </xf>
    <xf numFmtId="164" fontId="7" fillId="2" borderId="5" xfId="1" applyNumberFormat="1" applyFont="1" applyFill="1" applyBorder="1" applyAlignment="1">
      <alignment vertical="top" wrapText="1"/>
    </xf>
    <xf numFmtId="164" fontId="4" fillId="0" borderId="3" xfId="1" applyNumberFormat="1" applyFont="1" applyFill="1" applyBorder="1" applyAlignment="1">
      <alignment vertical="top" wrapText="1"/>
    </xf>
    <xf numFmtId="164" fontId="4" fillId="0" borderId="12" xfId="1" applyNumberFormat="1" applyFont="1" applyFill="1" applyBorder="1" applyAlignment="1">
      <alignment vertical="top" wrapText="1"/>
    </xf>
    <xf numFmtId="164" fontId="3" fillId="2" borderId="8" xfId="1" applyNumberFormat="1" applyFont="1" applyFill="1" applyBorder="1" applyAlignment="1">
      <alignment vertical="top" wrapText="1"/>
    </xf>
    <xf numFmtId="164" fontId="3" fillId="0" borderId="3" xfId="1" applyNumberFormat="1" applyFont="1" applyFill="1" applyBorder="1" applyAlignment="1">
      <alignment vertical="top" wrapText="1"/>
    </xf>
    <xf numFmtId="164" fontId="3" fillId="0" borderId="18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3" fillId="0" borderId="28" xfId="0" applyFont="1" applyFill="1" applyBorder="1" applyAlignment="1">
      <alignment vertical="top" wrapText="1"/>
    </xf>
    <xf numFmtId="164" fontId="4" fillId="0" borderId="11" xfId="1" applyNumberFormat="1" applyFont="1" applyFill="1" applyBorder="1" applyAlignment="1">
      <alignment vertical="top"/>
    </xf>
    <xf numFmtId="164" fontId="4" fillId="0" borderId="12" xfId="1" applyNumberFormat="1" applyFont="1" applyFill="1" applyBorder="1" applyAlignment="1">
      <alignment vertical="top"/>
    </xf>
    <xf numFmtId="164" fontId="3" fillId="0" borderId="14" xfId="1" applyNumberFormat="1" applyFont="1" applyFill="1" applyBorder="1" applyAlignment="1">
      <alignment vertical="top"/>
    </xf>
    <xf numFmtId="164" fontId="3" fillId="0" borderId="15" xfId="1" applyNumberFormat="1" applyFont="1" applyFill="1" applyBorder="1" applyAlignment="1">
      <alignment vertical="top"/>
    </xf>
    <xf numFmtId="164" fontId="3" fillId="0" borderId="16" xfId="1" applyNumberFormat="1" applyFont="1" applyFill="1" applyBorder="1" applyAlignment="1">
      <alignment vertical="top"/>
    </xf>
    <xf numFmtId="0" fontId="5" fillId="0" borderId="14" xfId="0" applyFont="1" applyFill="1" applyBorder="1" applyAlignment="1">
      <alignment vertical="top" wrapText="1"/>
    </xf>
    <xf numFmtId="164" fontId="5" fillId="0" borderId="15" xfId="1" applyNumberFormat="1" applyFont="1" applyFill="1" applyBorder="1" applyAlignment="1">
      <alignment vertical="top"/>
    </xf>
    <xf numFmtId="164" fontId="5" fillId="0" borderId="16" xfId="1" applyNumberFormat="1" applyFont="1" applyFill="1" applyBorder="1" applyAlignment="1">
      <alignment vertical="top"/>
    </xf>
    <xf numFmtId="0" fontId="5" fillId="0" borderId="0" xfId="0" applyFont="1" applyFill="1" applyAlignment="1">
      <alignment vertical="top" wrapText="1"/>
    </xf>
    <xf numFmtId="2" fontId="4" fillId="0" borderId="15" xfId="0" applyNumberFormat="1" applyFont="1" applyFill="1" applyBorder="1" applyAlignment="1">
      <alignment vertical="top" wrapText="1"/>
    </xf>
    <xf numFmtId="164" fontId="3" fillId="0" borderId="16" xfId="1" applyNumberFormat="1" applyFont="1" applyFill="1" applyBorder="1" applyAlignment="1">
      <alignment vertical="top" wrapText="1"/>
    </xf>
    <xf numFmtId="164" fontId="5" fillId="0" borderId="7" xfId="1" applyNumberFormat="1" applyFont="1" applyFill="1" applyBorder="1" applyAlignment="1">
      <alignment vertical="top" wrapText="1"/>
    </xf>
    <xf numFmtId="164" fontId="5" fillId="0" borderId="1" xfId="1" applyNumberFormat="1" applyFont="1" applyFill="1" applyBorder="1" applyAlignment="1">
      <alignment vertical="top" wrapText="1"/>
    </xf>
    <xf numFmtId="164" fontId="3" fillId="0" borderId="0" xfId="1" applyNumberFormat="1" applyFont="1" applyFill="1" applyAlignment="1">
      <alignment horizontal="right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22" xfId="0" applyNumberFormat="1" applyFont="1" applyFill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4" fillId="0" borderId="13" xfId="0" applyNumberFormat="1" applyFont="1" applyFill="1" applyBorder="1" applyAlignment="1">
      <alignment horizontal="center" vertical="top" wrapText="1"/>
    </xf>
    <xf numFmtId="0" fontId="4" fillId="0" borderId="26" xfId="0" applyFont="1" applyFill="1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11" fillId="0" borderId="0" xfId="0" applyFont="1" applyFill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tabSelected="1" topLeftCell="A19" zoomScaleNormal="100" workbookViewId="0">
      <selection activeCell="E14" sqref="E14"/>
    </sheetView>
  </sheetViews>
  <sheetFormatPr defaultRowHeight="15.75"/>
  <cols>
    <col min="1" max="1" width="74.140625" style="10" customWidth="1"/>
    <col min="2" max="3" width="13.28515625" style="10" customWidth="1"/>
    <col min="4" max="4" width="15.28515625" style="10" customWidth="1"/>
    <col min="5" max="5" width="14.42578125" style="10" customWidth="1"/>
    <col min="6" max="6" width="9.85546875" style="5" bestFit="1" customWidth="1"/>
    <col min="7" max="7" width="9.140625" style="4"/>
  </cols>
  <sheetData>
    <row r="1" spans="1:10" s="1" customFormat="1" ht="31.5">
      <c r="A1" s="42" t="s">
        <v>13</v>
      </c>
      <c r="B1" s="10"/>
      <c r="C1" s="10" t="s">
        <v>31</v>
      </c>
      <c r="D1" s="43" t="s">
        <v>23</v>
      </c>
      <c r="E1" s="43">
        <v>12</v>
      </c>
      <c r="F1" s="5"/>
      <c r="G1" s="4"/>
    </row>
    <row r="2" spans="1:10" s="1" customFormat="1">
      <c r="A2" s="44" t="s">
        <v>17</v>
      </c>
      <c r="B2" s="10"/>
      <c r="C2" s="10"/>
      <c r="D2" s="10"/>
      <c r="E2" s="120" t="s">
        <v>47</v>
      </c>
      <c r="F2" s="5"/>
      <c r="G2" s="4"/>
    </row>
    <row r="3" spans="1:10" s="1" customFormat="1">
      <c r="A3" s="10" t="s">
        <v>32</v>
      </c>
      <c r="B3" s="10">
        <f>1304+3065.2</f>
        <v>4369.2</v>
      </c>
      <c r="C3" s="10"/>
      <c r="D3" s="10"/>
      <c r="E3" s="59">
        <f>1304*(B4*6+C4*6)</f>
        <v>300598.08</v>
      </c>
      <c r="F3" s="5"/>
      <c r="G3" s="4"/>
    </row>
    <row r="4" spans="1:10" s="1" customFormat="1">
      <c r="A4" s="10" t="s">
        <v>0</v>
      </c>
      <c r="B4" s="10">
        <v>18.39</v>
      </c>
      <c r="C4" s="10">
        <v>20.03</v>
      </c>
      <c r="D4" s="10"/>
      <c r="E4" s="10"/>
      <c r="F4" s="5"/>
      <c r="G4" s="4"/>
    </row>
    <row r="5" spans="1:10" s="1" customFormat="1">
      <c r="A5" s="10" t="s">
        <v>24</v>
      </c>
      <c r="B5" s="109">
        <f>B3*(B4*6+C4*6)</f>
        <v>1007187.9840000001</v>
      </c>
      <c r="C5" s="45"/>
      <c r="D5" s="45"/>
      <c r="E5" s="10"/>
      <c r="F5" s="45"/>
      <c r="G5" s="10"/>
    </row>
    <row r="6" spans="1:10" s="1" customFormat="1" ht="31.5">
      <c r="A6" s="10" t="s">
        <v>61</v>
      </c>
      <c r="B6" s="109">
        <f>-15375.55-3869.61-1646.18-1806.64-4734.42</f>
        <v>-27432.400000000001</v>
      </c>
      <c r="C6" s="45"/>
      <c r="D6" s="45"/>
      <c r="E6" s="10"/>
      <c r="F6" s="45"/>
      <c r="G6" s="10"/>
      <c r="H6" s="4"/>
      <c r="I6" s="4"/>
      <c r="J6" s="4"/>
    </row>
    <row r="7" spans="1:10" s="1" customFormat="1" ht="16.5" thickBot="1">
      <c r="A7" s="10" t="s">
        <v>1</v>
      </c>
      <c r="B7" s="10">
        <v>98.75</v>
      </c>
      <c r="C7" s="10"/>
      <c r="D7" s="10"/>
      <c r="E7" s="10"/>
      <c r="F7" s="45"/>
      <c r="G7" s="4"/>
    </row>
    <row r="8" spans="1:10" s="2" customFormat="1" ht="63">
      <c r="A8" s="6" t="s">
        <v>2</v>
      </c>
      <c r="B8" s="8" t="s">
        <v>14</v>
      </c>
      <c r="C8" s="8" t="s">
        <v>21</v>
      </c>
      <c r="D8" s="8" t="s">
        <v>25</v>
      </c>
      <c r="E8" s="7" t="s">
        <v>22</v>
      </c>
      <c r="F8" s="11"/>
      <c r="G8" s="11"/>
    </row>
    <row r="9" spans="1:10" s="1" customFormat="1" ht="15.75" customHeight="1">
      <c r="A9" s="12" t="s">
        <v>3</v>
      </c>
      <c r="B9" s="25" t="s">
        <v>15</v>
      </c>
      <c r="C9" s="58" t="s">
        <v>26</v>
      </c>
      <c r="D9" s="13">
        <v>0.89</v>
      </c>
      <c r="E9" s="88">
        <f>D9*B3*E1</f>
        <v>46663.055999999997</v>
      </c>
      <c r="F9" s="5"/>
      <c r="G9" s="4"/>
    </row>
    <row r="10" spans="1:10" s="1" customFormat="1" ht="47.25">
      <c r="A10" s="12" t="s">
        <v>4</v>
      </c>
      <c r="B10" s="25" t="s">
        <v>15</v>
      </c>
      <c r="C10" s="58" t="s">
        <v>26</v>
      </c>
      <c r="D10" s="13">
        <f>4.5+D11+D12+D13</f>
        <v>4.6238785132289664</v>
      </c>
      <c r="E10" s="88">
        <f>D10*E1*B3</f>
        <v>242431.8</v>
      </c>
      <c r="F10" s="5"/>
      <c r="G10" s="4"/>
    </row>
    <row r="11" spans="1:10" s="1" customFormat="1">
      <c r="A11" s="15" t="s">
        <v>5</v>
      </c>
      <c r="B11" s="25"/>
      <c r="C11" s="58" t="s">
        <v>26</v>
      </c>
      <c r="D11" s="13">
        <f>E11/E1/B3</f>
        <v>5.073392535628185E-2</v>
      </c>
      <c r="E11" s="88">
        <v>2660</v>
      </c>
      <c r="F11" s="5"/>
      <c r="G11" s="4"/>
    </row>
    <row r="12" spans="1:10" s="1" customFormat="1">
      <c r="A12" s="15" t="s">
        <v>6</v>
      </c>
      <c r="B12" s="25"/>
      <c r="C12" s="58" t="s">
        <v>26</v>
      </c>
      <c r="D12" s="13">
        <f>E12/E1/B3</f>
        <v>1.8119259055814948E-3</v>
      </c>
      <c r="E12" s="88">
        <v>95</v>
      </c>
      <c r="F12" s="5"/>
      <c r="G12" s="4"/>
    </row>
    <row r="13" spans="1:10" s="1" customFormat="1">
      <c r="A13" s="15" t="s">
        <v>55</v>
      </c>
      <c r="B13" s="25" t="s">
        <v>51</v>
      </c>
      <c r="C13" s="58" t="s">
        <v>26</v>
      </c>
      <c r="D13" s="13">
        <f>E13/E1/B3</f>
        <v>7.1332661967103056E-2</v>
      </c>
      <c r="E13" s="88">
        <v>3740</v>
      </c>
      <c r="F13" s="5"/>
      <c r="G13" s="4"/>
    </row>
    <row r="14" spans="1:10" s="1" customFormat="1" ht="47.25">
      <c r="A14" s="12" t="s">
        <v>7</v>
      </c>
      <c r="B14" s="25" t="s">
        <v>15</v>
      </c>
      <c r="C14" s="58" t="s">
        <v>26</v>
      </c>
      <c r="D14" s="13">
        <f>E14/E1/B3</f>
        <v>5.0936098141536208</v>
      </c>
      <c r="E14" s="88">
        <v>267060</v>
      </c>
      <c r="F14" s="5"/>
      <c r="G14" s="4"/>
    </row>
    <row r="15" spans="1:10" s="1" customFormat="1">
      <c r="A15" s="12" t="s">
        <v>8</v>
      </c>
      <c r="B15" s="25" t="s">
        <v>15</v>
      </c>
      <c r="C15" s="58" t="s">
        <v>26</v>
      </c>
      <c r="D15" s="13">
        <f>E15/E1/B3</f>
        <v>2.4769217858341723</v>
      </c>
      <c r="E15" s="88">
        <v>129866</v>
      </c>
      <c r="F15" s="5"/>
      <c r="G15" s="4"/>
    </row>
    <row r="16" spans="1:10" s="1" customFormat="1" ht="15.75" customHeight="1">
      <c r="A16" s="12" t="s">
        <v>9</v>
      </c>
      <c r="B16" s="25" t="s">
        <v>15</v>
      </c>
      <c r="C16" s="58" t="s">
        <v>26</v>
      </c>
      <c r="D16" s="13">
        <v>0.56999999999999995</v>
      </c>
      <c r="E16" s="88">
        <f>D16*E1*B3</f>
        <v>29885.327999999998</v>
      </c>
      <c r="F16" s="5"/>
      <c r="G16" s="4"/>
    </row>
    <row r="17" spans="1:10" s="1" customFormat="1" ht="48" thickBot="1">
      <c r="A17" s="31" t="s">
        <v>10</v>
      </c>
      <c r="B17" s="26" t="s">
        <v>15</v>
      </c>
      <c r="C17" s="27" t="s">
        <v>26</v>
      </c>
      <c r="D17" s="17">
        <v>0.49</v>
      </c>
      <c r="E17" s="89">
        <f>D17*E1*B3</f>
        <v>25690.895999999997</v>
      </c>
      <c r="F17" s="5"/>
      <c r="G17" s="4"/>
    </row>
    <row r="18" spans="1:10" s="1" customFormat="1">
      <c r="A18" s="38" t="s">
        <v>27</v>
      </c>
      <c r="B18" s="39"/>
      <c r="C18" s="39"/>
      <c r="D18" s="40">
        <f>E18/E1/B3</f>
        <v>4.0907477341389731</v>
      </c>
      <c r="E18" s="90">
        <f>E19+E20+E21+E22+E23+E24+E25</f>
        <v>214479.54</v>
      </c>
      <c r="F18" s="5"/>
      <c r="G18" s="4"/>
    </row>
    <row r="19" spans="1:10" s="3" customFormat="1" ht="15.75" customHeight="1">
      <c r="A19" s="16" t="s">
        <v>46</v>
      </c>
      <c r="B19" s="25" t="s">
        <v>20</v>
      </c>
      <c r="C19" s="58" t="s">
        <v>26</v>
      </c>
      <c r="D19" s="14"/>
      <c r="E19" s="91">
        <v>2339.09</v>
      </c>
      <c r="F19" s="46"/>
      <c r="G19" s="9"/>
    </row>
    <row r="20" spans="1:10" s="3" customFormat="1" ht="15.75" customHeight="1">
      <c r="A20" s="16" t="s">
        <v>44</v>
      </c>
      <c r="B20" s="25" t="s">
        <v>18</v>
      </c>
      <c r="C20" s="58" t="s">
        <v>26</v>
      </c>
      <c r="D20" s="14"/>
      <c r="E20" s="91">
        <v>97933.5</v>
      </c>
      <c r="F20" s="46"/>
      <c r="G20" s="9"/>
    </row>
    <row r="21" spans="1:10" s="3" customFormat="1" ht="15.75" customHeight="1">
      <c r="A21" s="16" t="s">
        <v>45</v>
      </c>
      <c r="B21" s="25" t="s">
        <v>20</v>
      </c>
      <c r="C21" s="58" t="s">
        <v>26</v>
      </c>
      <c r="D21" s="14"/>
      <c r="E21" s="91">
        <v>8703.5499999999993</v>
      </c>
      <c r="F21" s="46"/>
      <c r="G21" s="9"/>
    </row>
    <row r="22" spans="1:10" s="3" customFormat="1" ht="15.75" customHeight="1">
      <c r="A22" s="16" t="s">
        <v>50</v>
      </c>
      <c r="B22" s="25" t="s">
        <v>51</v>
      </c>
      <c r="C22" s="58" t="s">
        <v>26</v>
      </c>
      <c r="D22" s="14"/>
      <c r="E22" s="91">
        <v>16560</v>
      </c>
      <c r="F22" s="46"/>
      <c r="G22" s="9"/>
    </row>
    <row r="23" spans="1:10" s="3" customFormat="1" ht="15.75" customHeight="1">
      <c r="A23" s="16" t="s">
        <v>52</v>
      </c>
      <c r="B23" s="25" t="s">
        <v>51</v>
      </c>
      <c r="C23" s="58" t="s">
        <v>26</v>
      </c>
      <c r="D23" s="14"/>
      <c r="E23" s="91">
        <v>22416.9</v>
      </c>
      <c r="F23" s="46"/>
      <c r="G23" s="9"/>
    </row>
    <row r="24" spans="1:10" s="3" customFormat="1" ht="15.75" customHeight="1">
      <c r="A24" s="16" t="s">
        <v>64</v>
      </c>
      <c r="B24" s="25" t="s">
        <v>58</v>
      </c>
      <c r="C24" s="58" t="s">
        <v>26</v>
      </c>
      <c r="D24" s="14"/>
      <c r="E24" s="91">
        <v>53153.46</v>
      </c>
      <c r="F24" s="46"/>
      <c r="G24" s="9"/>
    </row>
    <row r="25" spans="1:10" s="3" customFormat="1" ht="15.75" customHeight="1" thickBot="1">
      <c r="A25" s="16" t="s">
        <v>59</v>
      </c>
      <c r="B25" s="25" t="s">
        <v>60</v>
      </c>
      <c r="C25" s="58" t="s">
        <v>26</v>
      </c>
      <c r="D25" s="14"/>
      <c r="E25" s="91">
        <v>13373.04</v>
      </c>
      <c r="F25" s="46"/>
      <c r="G25" s="9"/>
    </row>
    <row r="26" spans="1:10" s="24" customFormat="1" ht="32.25" thickBot="1">
      <c r="A26" s="28" t="s">
        <v>35</v>
      </c>
      <c r="B26" s="29"/>
      <c r="C26" s="29" t="s">
        <v>26</v>
      </c>
      <c r="D26" s="105">
        <f>E26/B3/E1</f>
        <v>1.3310026244316275</v>
      </c>
      <c r="E26" s="106">
        <f>D43+D44</f>
        <v>69785</v>
      </c>
      <c r="F26" s="36"/>
      <c r="G26" s="37"/>
      <c r="H26" s="23"/>
      <c r="I26" s="23"/>
      <c r="J26" s="23"/>
    </row>
    <row r="27" spans="1:10" s="1" customFormat="1" ht="16.5" thickBot="1">
      <c r="A27" s="32" t="s">
        <v>11</v>
      </c>
      <c r="B27" s="33"/>
      <c r="C27" s="22" t="s">
        <v>26</v>
      </c>
      <c r="D27" s="34">
        <f>D9+D10+D14+D15+D16+D17+D18+D26</f>
        <v>19.566160471787359</v>
      </c>
      <c r="E27" s="92">
        <f>E9+E10+E14+E15+E16+E17+E18+E26</f>
        <v>1025861.6199999999</v>
      </c>
      <c r="F27" s="47"/>
      <c r="G27" s="18"/>
    </row>
    <row r="28" spans="1:10" s="24" customFormat="1" ht="16.5" thickBot="1">
      <c r="A28" s="115" t="s">
        <v>42</v>
      </c>
      <c r="B28" s="116"/>
      <c r="C28" s="116"/>
      <c r="D28" s="62" t="s">
        <v>53</v>
      </c>
      <c r="E28" s="63" t="s">
        <v>54</v>
      </c>
      <c r="F28" s="64"/>
      <c r="G28" s="36"/>
      <c r="H28" s="65"/>
      <c r="I28" s="23"/>
      <c r="J28" s="23"/>
    </row>
    <row r="29" spans="1:10" s="71" customFormat="1" ht="30" customHeight="1">
      <c r="A29" s="68" t="s">
        <v>56</v>
      </c>
      <c r="B29" s="35"/>
      <c r="C29" s="69" t="s">
        <v>33</v>
      </c>
      <c r="D29" s="107">
        <v>77908</v>
      </c>
      <c r="E29" s="82"/>
      <c r="F29" s="48"/>
      <c r="G29" s="70"/>
    </row>
    <row r="30" spans="1:10" s="71" customFormat="1">
      <c r="A30" s="15" t="s">
        <v>16</v>
      </c>
      <c r="B30" s="19"/>
      <c r="C30" s="72" t="s">
        <v>33</v>
      </c>
      <c r="D30" s="108">
        <f>475*E1</f>
        <v>5700</v>
      </c>
      <c r="E30" s="83"/>
      <c r="F30" s="48"/>
      <c r="G30" s="70"/>
    </row>
    <row r="31" spans="1:10" s="71" customFormat="1" ht="31.5">
      <c r="A31" s="15" t="s">
        <v>30</v>
      </c>
      <c r="B31" s="19"/>
      <c r="C31" s="72" t="s">
        <v>33</v>
      </c>
      <c r="D31" s="108">
        <v>8787</v>
      </c>
      <c r="E31" s="83"/>
      <c r="F31" s="49"/>
      <c r="G31" s="70"/>
    </row>
    <row r="32" spans="1:10" s="74" customFormat="1" ht="15.75" customHeight="1">
      <c r="A32" s="15" t="s">
        <v>57</v>
      </c>
      <c r="B32" s="19"/>
      <c r="C32" s="72" t="s">
        <v>33</v>
      </c>
      <c r="D32" s="108">
        <f>B5+B6</f>
        <v>979755.58400000003</v>
      </c>
      <c r="E32" s="83"/>
      <c r="F32" s="50"/>
      <c r="G32" s="73"/>
    </row>
    <row r="33" spans="1:10" s="74" customFormat="1" ht="15.75" customHeight="1">
      <c r="A33" s="66" t="str">
        <f>A27</f>
        <v>итого расходы</v>
      </c>
      <c r="B33" s="67"/>
      <c r="C33" s="75" t="str">
        <f>C27</f>
        <v>руб</v>
      </c>
      <c r="D33" s="84"/>
      <c r="E33" s="85">
        <f>E27</f>
        <v>1025861.6199999999</v>
      </c>
      <c r="F33" s="50"/>
      <c r="G33" s="73"/>
    </row>
    <row r="34" spans="1:10" s="79" customFormat="1" ht="15.75" customHeight="1" thickBot="1">
      <c r="A34" s="51" t="s">
        <v>19</v>
      </c>
      <c r="B34" s="41"/>
      <c r="C34" s="76" t="s">
        <v>33</v>
      </c>
      <c r="D34" s="86">
        <f>D29+D30+D31+D32-E33</f>
        <v>46288.964000000153</v>
      </c>
      <c r="E34" s="87"/>
      <c r="F34" s="52"/>
      <c r="G34" s="77"/>
      <c r="H34" s="78"/>
      <c r="I34" s="78"/>
      <c r="J34" s="78"/>
    </row>
    <row r="35" spans="1:10" s="1" customFormat="1" ht="15.75" customHeight="1" thickBot="1">
      <c r="A35" s="112" t="s">
        <v>34</v>
      </c>
      <c r="B35" s="113"/>
      <c r="C35" s="113"/>
      <c r="D35" s="113"/>
      <c r="E35" s="114"/>
      <c r="F35" s="53"/>
      <c r="G35" s="4"/>
    </row>
    <row r="36" spans="1:10" s="61" customFormat="1" ht="15.75" customHeight="1">
      <c r="A36" s="57" t="s">
        <v>28</v>
      </c>
      <c r="B36" s="110" t="s">
        <v>48</v>
      </c>
      <c r="C36" s="117" t="s">
        <v>49</v>
      </c>
      <c r="D36" s="118"/>
      <c r="E36" s="119"/>
      <c r="F36" s="5"/>
      <c r="G36" s="60"/>
      <c r="H36" s="60"/>
      <c r="I36" s="60"/>
    </row>
    <row r="37" spans="1:10" s="61" customFormat="1" ht="65.25" customHeight="1">
      <c r="A37" s="12"/>
      <c r="B37" s="111"/>
      <c r="C37" s="93" t="s">
        <v>43</v>
      </c>
      <c r="D37" s="93" t="s">
        <v>36</v>
      </c>
      <c r="E37" s="94" t="s">
        <v>62</v>
      </c>
      <c r="F37" s="5"/>
      <c r="G37" s="60"/>
      <c r="H37" s="60"/>
      <c r="I37" s="60"/>
    </row>
    <row r="38" spans="1:10" s="1" customFormat="1">
      <c r="A38" s="20" t="s">
        <v>37</v>
      </c>
      <c r="B38" s="80">
        <v>672910</v>
      </c>
      <c r="C38" s="80">
        <v>673024</v>
      </c>
      <c r="D38" s="80"/>
      <c r="E38" s="81"/>
      <c r="F38" s="54"/>
      <c r="G38" s="4"/>
    </row>
    <row r="39" spans="1:10" s="1" customFormat="1">
      <c r="A39" s="20" t="s">
        <v>38</v>
      </c>
      <c r="B39" s="80">
        <v>373992</v>
      </c>
      <c r="C39" s="80">
        <v>333217</v>
      </c>
      <c r="D39" s="80">
        <v>38846</v>
      </c>
      <c r="E39" s="81"/>
      <c r="F39" s="54"/>
      <c r="G39" s="4"/>
    </row>
    <row r="40" spans="1:10" s="1" customFormat="1">
      <c r="A40" s="20" t="s">
        <v>39</v>
      </c>
      <c r="B40" s="80">
        <v>75861</v>
      </c>
      <c r="C40" s="80">
        <v>70191</v>
      </c>
      <c r="D40" s="80">
        <v>4241</v>
      </c>
      <c r="E40" s="81">
        <f>1155+430</f>
        <v>1585</v>
      </c>
      <c r="F40" s="54"/>
      <c r="G40" s="4"/>
    </row>
    <row r="41" spans="1:10" s="1" customFormat="1">
      <c r="A41" s="20" t="s">
        <v>40</v>
      </c>
      <c r="B41" s="80">
        <v>130014</v>
      </c>
      <c r="C41" s="80">
        <v>121822</v>
      </c>
      <c r="D41" s="80">
        <v>6030</v>
      </c>
      <c r="E41" s="81">
        <f>1664+498</f>
        <v>2162</v>
      </c>
      <c r="F41" s="54"/>
      <c r="G41" s="4"/>
    </row>
    <row r="42" spans="1:10" s="1" customFormat="1" ht="16.5" thickBot="1">
      <c r="A42" s="30" t="s">
        <v>41</v>
      </c>
      <c r="B42" s="96">
        <v>259708</v>
      </c>
      <c r="C42" s="96">
        <v>230030</v>
      </c>
      <c r="D42" s="96">
        <v>21551</v>
      </c>
      <c r="E42" s="97">
        <f>8351+503</f>
        <v>8854</v>
      </c>
      <c r="F42" s="54"/>
      <c r="G42" s="4"/>
    </row>
    <row r="43" spans="1:10" s="1" customFormat="1" ht="15.75" customHeight="1" thickBot="1">
      <c r="A43" s="95" t="s">
        <v>29</v>
      </c>
      <c r="B43" s="98">
        <f>SUM(B38:B42)</f>
        <v>1512485</v>
      </c>
      <c r="C43" s="99">
        <f>SUM(C38:C42)</f>
        <v>1428284</v>
      </c>
      <c r="D43" s="99">
        <f>SUM(D38:D42)</f>
        <v>70668</v>
      </c>
      <c r="E43" s="100">
        <f>SUM(E38:E42)</f>
        <v>12601</v>
      </c>
      <c r="F43" s="5"/>
      <c r="G43" s="4"/>
    </row>
    <row r="44" spans="1:10" s="71" customFormat="1" ht="32.25" thickBot="1">
      <c r="A44" s="101" t="s">
        <v>63</v>
      </c>
      <c r="B44" s="102"/>
      <c r="C44" s="102"/>
      <c r="D44" s="102">
        <f>B42-C42-D42-E42+B40-C40-D40-E40+B41-C41-D41-E41</f>
        <v>-883</v>
      </c>
      <c r="E44" s="103"/>
      <c r="F44" s="104"/>
    </row>
    <row r="45" spans="1:10" s="1" customFormat="1">
      <c r="A45" s="21" t="s">
        <v>12</v>
      </c>
      <c r="B45" s="21"/>
      <c r="C45" s="55"/>
      <c r="D45" s="56"/>
      <c r="E45" s="21"/>
      <c r="F45" s="5"/>
      <c r="G45" s="4"/>
    </row>
    <row r="46" spans="1:10" s="1" customFormat="1">
      <c r="A46" s="10"/>
      <c r="B46" s="10"/>
      <c r="C46" s="10"/>
      <c r="D46" s="10"/>
      <c r="E46" s="10"/>
      <c r="F46" s="5"/>
      <c r="G46" s="4"/>
    </row>
  </sheetData>
  <mergeCells count="4">
    <mergeCell ref="B36:B37"/>
    <mergeCell ref="A35:E35"/>
    <mergeCell ref="A28:C28"/>
    <mergeCell ref="C36:E36"/>
  </mergeCells>
  <pageMargins left="0.31496062992125984" right="0.31496062992125984" top="0.35433070866141736" bottom="0.35433070866141736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2018-02-06T10:41:56Z</cp:lastPrinted>
  <dcterms:created xsi:type="dcterms:W3CDTF">2016-04-22T06:39:22Z</dcterms:created>
  <dcterms:modified xsi:type="dcterms:W3CDTF">2018-03-16T10:32:28Z</dcterms:modified>
</cp:coreProperties>
</file>