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17400" windowHeight="10110"/>
  </bookViews>
  <sheets>
    <sheet name="Лист1" sheetId="1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D10" i="1"/>
  <c r="E29"/>
  <c r="E43"/>
  <c r="D47"/>
  <c r="E45"/>
  <c r="B46"/>
  <c r="C46"/>
  <c r="E24"/>
  <c r="E18"/>
  <c r="E25"/>
  <c r="C30"/>
  <c r="D13"/>
  <c r="D33"/>
  <c r="C36"/>
  <c r="A36"/>
  <c r="B6"/>
  <c r="D46"/>
  <c r="E46" l="1"/>
  <c r="D29"/>
  <c r="D14" l="1"/>
  <c r="D12"/>
  <c r="E17"/>
  <c r="E16"/>
  <c r="D15"/>
  <c r="D11"/>
  <c r="E9"/>
  <c r="E3"/>
  <c r="B5"/>
  <c r="D35" s="1"/>
  <c r="D18" l="1"/>
  <c r="D30" l="1"/>
  <c r="E10"/>
  <c r="E30" s="1"/>
  <c r="E36" s="1"/>
  <c r="D37" s="1"/>
</calcChain>
</file>

<file path=xl/sharedStrings.xml><?xml version="1.0" encoding="utf-8"?>
<sst xmlns="http://schemas.openxmlformats.org/spreadsheetml/2006/main" count="102" uniqueCount="69">
  <si>
    <t>Тариф на 1 кв.м., руб</t>
  </si>
  <si>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</si>
  <si>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</si>
  <si>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</si>
  <si>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</si>
  <si>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</si>
  <si>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</si>
  <si>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 xml:space="preserve">3.Работы по содержанию помещений, входящих в состав общего имущества в многоквартирном доме, по содержанию земельного участка и по содержанию придомовой территории. </t>
  </si>
  <si>
    <t>4.Работы по обеспечению вывоза твердых бытовых отходов</t>
  </si>
  <si>
    <t xml:space="preserve">5.Работы по обеспечению вывоза ТКО силами ООО УК "Атал".    
</t>
  </si>
  <si>
    <t xml:space="preserve">6.Обеспечение устранения аварий в соответствии с установленными предельными сроками на внутридомовых инженерных системах в многоквартирном доме. </t>
  </si>
  <si>
    <t>итого расходы</t>
  </si>
  <si>
    <t>Администрация ООО УК "Атал"</t>
  </si>
  <si>
    <t>Отчет о выполнении договора управления по содержанию общего имущества дома.</t>
  </si>
  <si>
    <t>Период</t>
  </si>
  <si>
    <t>ежедневно</t>
  </si>
  <si>
    <t>Поступило прочих доходов от размещения оборудования</t>
  </si>
  <si>
    <t>Чебоксары, ул. Университетская, д.27</t>
  </si>
  <si>
    <t>май</t>
  </si>
  <si>
    <t>Остаток средств на конец периода (+ есть средства, -задолженность)</t>
  </si>
  <si>
    <t>сентябрь</t>
  </si>
  <si>
    <t>единица измерения работы и услуги</t>
  </si>
  <si>
    <t>Цена выполненной работы и услуги в руб.</t>
  </si>
  <si>
    <t>Начислено за данный период по статье "содержание помещения", руб</t>
  </si>
  <si>
    <t>Кол-во месяцев</t>
  </si>
  <si>
    <t>Стоимость выполн.работы /услуги на 1 кв.м.</t>
  </si>
  <si>
    <t>руб</t>
  </si>
  <si>
    <t>ноябрь</t>
  </si>
  <si>
    <t>Ресурсоснабжающая организация (РСО)</t>
  </si>
  <si>
    <t>ИТОГО</t>
  </si>
  <si>
    <t>Получено средств от применения повышающего коэффициента к квартирам без ИПУ</t>
  </si>
  <si>
    <t>2017 г</t>
  </si>
  <si>
    <t>Площадь дома на 01/01/2017 г, м2</t>
  </si>
  <si>
    <t>Остаток средств на 01/01/2017 г (+ есть средства, -задолженность)</t>
  </si>
  <si>
    <t>руб.</t>
  </si>
  <si>
    <t>Отчет по предоставлению коммунальных услуг по жилым помещениям за 2017 г</t>
  </si>
  <si>
    <t>7.Работы по ремонту общедомового имущества всего, в т.ч.</t>
  </si>
  <si>
    <t>8. Расходы на коммунальные услуги потребляемые в целях содержания общего имущества дома</t>
  </si>
  <si>
    <t>на содержание общего имущества дома, руб</t>
  </si>
  <si>
    <t>ООО "Коммун. Технологии" (теплоэнергия),руб</t>
  </si>
  <si>
    <t>ООО "Коммун. Технологии" (горячее водоснабжение),руб</t>
  </si>
  <si>
    <t>ОАО "Водоканал" (холодное водоснабжение), руб</t>
  </si>
  <si>
    <t>ОАО "Водоканал" (водоотведение), руб</t>
  </si>
  <si>
    <t>Чебоксарский Энергосбыт (электроэнергия), руб</t>
  </si>
  <si>
    <t>Финансовый счет дома</t>
  </si>
  <si>
    <t>по индивид. потреблению, руб</t>
  </si>
  <si>
    <t>в т.ч. Нежилые</t>
  </si>
  <si>
    <t>Предоставлено РСО по приборам учета, руб</t>
  </si>
  <si>
    <t>Всего начислено УК Атал</t>
  </si>
  <si>
    <t>замена нижней разводки отопления п.5,6,7</t>
  </si>
  <si>
    <t>ремонт мягкой кровли балконных козырьков, кв.35,43,51,62,64,72</t>
  </si>
  <si>
    <t>подготовка к отопит.сезону и окраска теплоузлов</t>
  </si>
  <si>
    <t>Приход,руб</t>
  </si>
  <si>
    <t>Расход,руб</t>
  </si>
  <si>
    <t>*электроизмерительные работы</t>
  </si>
  <si>
    <t>Начислено собственникам</t>
  </si>
  <si>
    <t>замена электропроводки квартирных стояков п.6,7</t>
  </si>
  <si>
    <t>поверка общедомового прибора учета (ОДПУ)</t>
  </si>
  <si>
    <t>ремонт плиток при входе в подъезд 4</t>
  </si>
  <si>
    <t>косметический ремонт подъезда 1,6</t>
  </si>
  <si>
    <t>декабрь</t>
  </si>
  <si>
    <t>замена нижней разводки канализации, п.1,2,3,4,5</t>
  </si>
  <si>
    <t>июнь,декабрь</t>
  </si>
  <si>
    <t>работы на общедомовой системе ГВС кв.9</t>
  </si>
  <si>
    <t>Произведен перерасчет коммунальных услуг на содержание общего имущества дома по статье "содержание" в 1 полугодии 2017г</t>
  </si>
  <si>
    <t>замена стояков отопления кв.36,6,8,22,43</t>
  </si>
  <si>
    <t>июль,сент,дек</t>
  </si>
  <si>
    <t>прочим потребит. и на производ. нужды</t>
  </si>
  <si>
    <t>Экономия расходов на коммунальные услуги потребляемые в целях содержания общего имущества дома за 2017 г составила, руб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</si>
</sst>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_р_._-;\-* #,##0_р_._-;_-* &quot;-&quot;??_р_._-;_-@_-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6">
    <xf numFmtId="0" fontId="0" fillId="0" borderId="0" xfId="0"/>
    <xf numFmtId="0" fontId="5" fillId="0" borderId="0" xfId="0" applyFont="1" applyFill="1"/>
    <xf numFmtId="0" fontId="5" fillId="0" borderId="0" xfId="0" applyFont="1" applyFill="1" applyAlignment="1">
      <alignment vertical="top"/>
    </xf>
    <xf numFmtId="0" fontId="4" fillId="0" borderId="6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center" vertical="top" wrapText="1"/>
    </xf>
    <xf numFmtId="0" fontId="5" fillId="0" borderId="2" xfId="0" applyFont="1" applyFill="1" applyBorder="1" applyAlignment="1">
      <alignment vertical="top" wrapText="1"/>
    </xf>
    <xf numFmtId="2" fontId="5" fillId="0" borderId="1" xfId="0" applyNumberFormat="1" applyFont="1" applyFill="1" applyBorder="1" applyAlignment="1">
      <alignment vertical="top" wrapText="1"/>
    </xf>
    <xf numFmtId="1" fontId="5" fillId="0" borderId="1" xfId="0" applyNumberFormat="1" applyFont="1" applyFill="1" applyBorder="1" applyAlignment="1">
      <alignment vertical="top" wrapText="1"/>
    </xf>
    <xf numFmtId="0" fontId="6" fillId="0" borderId="2" xfId="0" applyFont="1" applyFill="1" applyBorder="1" applyAlignment="1">
      <alignment vertical="top" wrapText="1"/>
    </xf>
    <xf numFmtId="0" fontId="5" fillId="0" borderId="10" xfId="0" applyFont="1" applyFill="1" applyBorder="1" applyAlignment="1">
      <alignment vertical="top" wrapText="1"/>
    </xf>
    <xf numFmtId="1" fontId="5" fillId="0" borderId="11" xfId="0" applyNumberFormat="1" applyFont="1" applyFill="1" applyBorder="1" applyAlignment="1">
      <alignment vertical="top" wrapText="1"/>
    </xf>
    <xf numFmtId="0" fontId="4" fillId="0" borderId="2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1" fontId="4" fillId="0" borderId="14" xfId="0" applyNumberFormat="1" applyFont="1" applyFill="1" applyBorder="1" applyAlignment="1">
      <alignment vertical="top" wrapText="1"/>
    </xf>
    <xf numFmtId="2" fontId="5" fillId="0" borderId="11" xfId="0" applyNumberFormat="1" applyFont="1" applyFill="1" applyBorder="1" applyAlignment="1">
      <alignment vertical="top" wrapText="1"/>
    </xf>
    <xf numFmtId="0" fontId="0" fillId="0" borderId="0" xfId="0" applyFill="1"/>
    <xf numFmtId="0" fontId="3" fillId="0" borderId="0" xfId="0" applyFont="1" applyFill="1"/>
    <xf numFmtId="0" fontId="2" fillId="0" borderId="0" xfId="0" applyFont="1" applyFill="1" applyAlignment="1">
      <alignment horizontal="center" vertical="top"/>
    </xf>
    <xf numFmtId="0" fontId="2" fillId="0" borderId="0" xfId="0" applyFont="1" applyFill="1"/>
    <xf numFmtId="0" fontId="6" fillId="0" borderId="1" xfId="0" applyFont="1" applyFill="1" applyBorder="1" applyAlignment="1">
      <alignment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2" xfId="0" applyNumberFormat="1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17" xfId="0" applyFont="1" applyFill="1" applyBorder="1" applyAlignment="1">
      <alignment vertical="top" wrapText="1"/>
    </xf>
    <xf numFmtId="0" fontId="5" fillId="0" borderId="19" xfId="0" applyFont="1" applyFill="1" applyBorder="1" applyAlignment="1">
      <alignment horizontal="center" vertical="top" wrapText="1"/>
    </xf>
    <xf numFmtId="0" fontId="4" fillId="0" borderId="0" xfId="0" applyFont="1" applyFill="1" applyBorder="1"/>
    <xf numFmtId="0" fontId="2" fillId="0" borderId="0" xfId="0" applyFont="1" applyFill="1" applyBorder="1"/>
    <xf numFmtId="0" fontId="5" fillId="0" borderId="1" xfId="0" applyFont="1" applyFill="1" applyBorder="1" applyAlignment="1">
      <alignment vertical="top" wrapText="1"/>
    </xf>
    <xf numFmtId="0" fontId="5" fillId="0" borderId="11" xfId="0" applyFont="1" applyFill="1" applyBorder="1" applyAlignment="1">
      <alignment vertical="top" wrapText="1"/>
    </xf>
    <xf numFmtId="0" fontId="5" fillId="0" borderId="11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vertical="top" wrapText="1"/>
    </xf>
    <xf numFmtId="0" fontId="5" fillId="0" borderId="4" xfId="0" applyFont="1" applyFill="1" applyBorder="1" applyAlignment="1">
      <alignment vertical="top" wrapText="1"/>
    </xf>
    <xf numFmtId="1" fontId="5" fillId="0" borderId="4" xfId="0" applyNumberFormat="1" applyFont="1" applyFill="1" applyBorder="1" applyAlignment="1">
      <alignment vertical="top" wrapText="1"/>
    </xf>
    <xf numFmtId="0" fontId="6" fillId="0" borderId="21" xfId="0" applyFont="1" applyFill="1" applyBorder="1" applyAlignment="1">
      <alignment vertical="top" wrapText="1"/>
    </xf>
    <xf numFmtId="2" fontId="4" fillId="0" borderId="15" xfId="0" applyNumberFormat="1" applyFont="1" applyFill="1" applyBorder="1" applyAlignment="1">
      <alignment vertical="top" wrapText="1"/>
    </xf>
    <xf numFmtId="0" fontId="8" fillId="2" borderId="11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5" fillId="0" borderId="2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center" vertical="top" wrapText="1"/>
    </xf>
    <xf numFmtId="0" fontId="4" fillId="0" borderId="0" xfId="0" applyFont="1" applyFill="1" applyAlignment="1">
      <alignment vertical="top" wrapText="1"/>
    </xf>
    <xf numFmtId="1" fontId="5" fillId="0" borderId="0" xfId="0" applyNumberFormat="1" applyFont="1" applyFill="1" applyAlignment="1">
      <alignment horizontal="right" vertical="top" wrapText="1"/>
    </xf>
    <xf numFmtId="1" fontId="4" fillId="0" borderId="0" xfId="0" applyNumberFormat="1" applyFont="1" applyFill="1" applyAlignment="1">
      <alignment vertical="top" wrapText="1"/>
    </xf>
    <xf numFmtId="1" fontId="5" fillId="0" borderId="0" xfId="0" applyNumberFormat="1" applyFont="1" applyFill="1" applyAlignment="1">
      <alignment vertical="top" wrapText="1"/>
    </xf>
    <xf numFmtId="2" fontId="4" fillId="0" borderId="0" xfId="0" applyNumberFormat="1" applyFont="1" applyFill="1" applyAlignment="1">
      <alignment vertical="top" wrapText="1"/>
    </xf>
    <xf numFmtId="0" fontId="6" fillId="0" borderId="20" xfId="0" applyFont="1" applyFill="1" applyBorder="1" applyAlignment="1">
      <alignment vertical="top" wrapText="1"/>
    </xf>
    <xf numFmtId="0" fontId="6" fillId="0" borderId="0" xfId="0" applyFont="1" applyFill="1" applyAlignment="1">
      <alignment vertical="top" wrapText="1"/>
    </xf>
    <xf numFmtId="0" fontId="8" fillId="0" borderId="0" xfId="0" applyFont="1" applyFill="1" applyAlignment="1">
      <alignment vertical="top" wrapText="1"/>
    </xf>
    <xf numFmtId="0" fontId="8" fillId="2" borderId="1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/>
    </xf>
    <xf numFmtId="1" fontId="5" fillId="0" borderId="0" xfId="0" applyNumberFormat="1" applyFont="1" applyFill="1" applyAlignment="1">
      <alignment vertical="top"/>
    </xf>
    <xf numFmtId="0" fontId="5" fillId="0" borderId="0" xfId="0" applyFont="1" applyFill="1" applyBorder="1" applyAlignment="1">
      <alignment horizontal="center" vertical="top" wrapText="1"/>
    </xf>
    <xf numFmtId="1" fontId="5" fillId="0" borderId="0" xfId="0" applyNumberFormat="1" applyFont="1" applyFill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9" fillId="0" borderId="0" xfId="0" applyFont="1" applyFill="1"/>
    <xf numFmtId="0" fontId="0" fillId="0" borderId="0" xfId="0" applyFont="1" applyFill="1"/>
    <xf numFmtId="0" fontId="4" fillId="2" borderId="24" xfId="0" applyFont="1" applyFill="1" applyBorder="1" applyAlignment="1">
      <alignment horizontal="center" vertical="top" wrapText="1"/>
    </xf>
    <xf numFmtId="0" fontId="4" fillId="2" borderId="25" xfId="0" applyFont="1" applyFill="1" applyBorder="1" applyAlignment="1">
      <alignment horizontal="center" vertical="top" wrapText="1"/>
    </xf>
    <xf numFmtId="2" fontId="4" fillId="0" borderId="0" xfId="0" applyNumberFormat="1" applyFont="1" applyFill="1" applyBorder="1" applyAlignment="1">
      <alignment vertical="top" wrapText="1"/>
    </xf>
    <xf numFmtId="1" fontId="4" fillId="0" borderId="0" xfId="0" applyNumberFormat="1" applyFont="1" applyFill="1" applyBorder="1" applyAlignment="1">
      <alignment vertical="top"/>
    </xf>
    <xf numFmtId="0" fontId="6" fillId="0" borderId="10" xfId="0" applyFont="1" applyFill="1" applyBorder="1" applyAlignment="1">
      <alignment vertical="top" wrapText="1"/>
    </xf>
    <xf numFmtId="0" fontId="6" fillId="0" borderId="11" xfId="0" applyFont="1" applyFill="1" applyBorder="1" applyAlignment="1">
      <alignment vertical="top" wrapText="1"/>
    </xf>
    <xf numFmtId="1" fontId="5" fillId="0" borderId="14" xfId="0" applyNumberFormat="1" applyFont="1" applyFill="1" applyBorder="1" applyAlignment="1">
      <alignment horizontal="center" vertical="top" wrapText="1"/>
    </xf>
    <xf numFmtId="0" fontId="6" fillId="0" borderId="21" xfId="0" applyFont="1" applyFill="1" applyBorder="1" applyAlignment="1">
      <alignment horizontal="center" vertical="top" wrapText="1"/>
    </xf>
    <xf numFmtId="0" fontId="10" fillId="0" borderId="0" xfId="0" applyFont="1" applyFill="1"/>
    <xf numFmtId="0" fontId="6" fillId="0" borderId="1" xfId="0" applyFont="1" applyFill="1" applyBorder="1" applyAlignment="1">
      <alignment horizontal="center" vertical="top" wrapText="1"/>
    </xf>
    <xf numFmtId="0" fontId="11" fillId="0" borderId="0" xfId="0" applyFont="1" applyFill="1"/>
    <xf numFmtId="0" fontId="6" fillId="0" borderId="11" xfId="0" applyFont="1" applyFill="1" applyBorder="1" applyAlignment="1">
      <alignment horizontal="center" vertical="top" wrapText="1"/>
    </xf>
    <xf numFmtId="0" fontId="6" fillId="2" borderId="11" xfId="0" applyFont="1" applyFill="1" applyBorder="1" applyAlignment="1">
      <alignment horizontal="center" vertical="top" wrapText="1"/>
    </xf>
    <xf numFmtId="0" fontId="6" fillId="0" borderId="0" xfId="0" applyFont="1" applyFill="1" applyBorder="1"/>
    <xf numFmtId="0" fontId="10" fillId="0" borderId="0" xfId="0" applyFont="1" applyFill="1" applyBorder="1"/>
    <xf numFmtId="0" fontId="5" fillId="0" borderId="1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vertical="top" wrapText="1"/>
    </xf>
    <xf numFmtId="0" fontId="5" fillId="2" borderId="7" xfId="0" applyFont="1" applyFill="1" applyBorder="1" applyAlignment="1">
      <alignment vertical="top" wrapText="1"/>
    </xf>
    <xf numFmtId="2" fontId="4" fillId="2" borderId="7" xfId="0" applyNumberFormat="1" applyFont="1" applyFill="1" applyBorder="1" applyAlignment="1">
      <alignment vertical="top" wrapText="1"/>
    </xf>
    <xf numFmtId="0" fontId="5" fillId="2" borderId="0" xfId="0" applyFont="1" applyFill="1" applyAlignment="1">
      <alignment vertical="top" wrapText="1"/>
    </xf>
    <xf numFmtId="0" fontId="0" fillId="2" borderId="0" xfId="0" applyFill="1"/>
    <xf numFmtId="164" fontId="5" fillId="0" borderId="1" xfId="1" applyNumberFormat="1" applyFont="1" applyFill="1" applyBorder="1" applyAlignment="1">
      <alignment vertical="top"/>
    </xf>
    <xf numFmtId="164" fontId="5" fillId="0" borderId="3" xfId="1" applyNumberFormat="1" applyFont="1" applyFill="1" applyBorder="1" applyAlignment="1">
      <alignment vertical="top"/>
    </xf>
    <xf numFmtId="164" fontId="6" fillId="0" borderId="22" xfId="1" applyNumberFormat="1" applyFont="1" applyFill="1" applyBorder="1" applyAlignment="1">
      <alignment vertical="top" wrapText="1"/>
    </xf>
    <xf numFmtId="164" fontId="6" fillId="0" borderId="3" xfId="1" applyNumberFormat="1" applyFont="1" applyFill="1" applyBorder="1" applyAlignment="1">
      <alignment vertical="top" wrapText="1"/>
    </xf>
    <xf numFmtId="164" fontId="6" fillId="0" borderId="11" xfId="1" applyNumberFormat="1" applyFont="1" applyFill="1" applyBorder="1" applyAlignment="1">
      <alignment vertical="top" wrapText="1"/>
    </xf>
    <xf numFmtId="164" fontId="6" fillId="0" borderId="12" xfId="1" applyNumberFormat="1" applyFont="1" applyFill="1" applyBorder="1" applyAlignment="1">
      <alignment vertical="top" wrapText="1"/>
    </xf>
    <xf numFmtId="164" fontId="8" fillId="2" borderId="11" xfId="1" applyNumberFormat="1" applyFont="1" applyFill="1" applyBorder="1" applyAlignment="1">
      <alignment vertical="top" wrapText="1"/>
    </xf>
    <xf numFmtId="164" fontId="8" fillId="2" borderId="12" xfId="1" applyNumberFormat="1" applyFont="1" applyFill="1" applyBorder="1" applyAlignment="1">
      <alignment vertical="top" wrapText="1"/>
    </xf>
    <xf numFmtId="164" fontId="5" fillId="0" borderId="3" xfId="1" applyNumberFormat="1" applyFont="1" applyFill="1" applyBorder="1" applyAlignment="1">
      <alignment vertical="top" wrapText="1"/>
    </xf>
    <xf numFmtId="164" fontId="5" fillId="0" borderId="12" xfId="1" applyNumberFormat="1" applyFont="1" applyFill="1" applyBorder="1" applyAlignment="1">
      <alignment vertical="top" wrapText="1"/>
    </xf>
    <xf numFmtId="164" fontId="4" fillId="2" borderId="8" xfId="1" applyNumberFormat="1" applyFont="1" applyFill="1" applyBorder="1" applyAlignment="1">
      <alignment vertical="top" wrapText="1"/>
    </xf>
    <xf numFmtId="164" fontId="4" fillId="0" borderId="3" xfId="1" applyNumberFormat="1" applyFont="1" applyFill="1" applyBorder="1" applyAlignment="1">
      <alignment vertical="top" wrapText="1"/>
    </xf>
    <xf numFmtId="164" fontId="4" fillId="0" borderId="12" xfId="1" applyNumberFormat="1" applyFont="1" applyFill="1" applyBorder="1" applyAlignment="1">
      <alignment vertical="top" wrapText="1"/>
    </xf>
    <xf numFmtId="164" fontId="4" fillId="0" borderId="5" xfId="1" applyNumberFormat="1" applyFont="1" applyFill="1" applyBorder="1" applyAlignment="1">
      <alignment vertical="top" wrapText="1"/>
    </xf>
    <xf numFmtId="164" fontId="4" fillId="0" borderId="15" xfId="1" applyNumberFormat="1" applyFont="1" applyFill="1" applyBorder="1" applyAlignment="1">
      <alignment vertical="top" wrapText="1"/>
    </xf>
    <xf numFmtId="0" fontId="5" fillId="0" borderId="1" xfId="0" applyNumberFormat="1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6" fillId="0" borderId="13" xfId="0" applyFont="1" applyFill="1" applyBorder="1" applyAlignment="1">
      <alignment vertical="top" wrapText="1"/>
    </xf>
    <xf numFmtId="164" fontId="6" fillId="0" borderId="14" xfId="1" applyNumberFormat="1" applyFont="1" applyFill="1" applyBorder="1" applyAlignment="1">
      <alignment vertical="top"/>
    </xf>
    <xf numFmtId="164" fontId="6" fillId="0" borderId="15" xfId="1" applyNumberFormat="1" applyFont="1" applyFill="1" applyBorder="1" applyAlignment="1">
      <alignment vertical="top"/>
    </xf>
    <xf numFmtId="0" fontId="5" fillId="0" borderId="10" xfId="0" applyNumberFormat="1" applyFont="1" applyFill="1" applyBorder="1" applyAlignment="1">
      <alignment vertical="top" wrapText="1"/>
    </xf>
    <xf numFmtId="164" fontId="5" fillId="0" borderId="11" xfId="1" applyNumberFormat="1" applyFont="1" applyFill="1" applyBorder="1" applyAlignment="1">
      <alignment vertical="top"/>
    </xf>
    <xf numFmtId="164" fontId="5" fillId="0" borderId="12" xfId="1" applyNumberFormat="1" applyFont="1" applyFill="1" applyBorder="1" applyAlignment="1">
      <alignment vertical="top"/>
    </xf>
    <xf numFmtId="164" fontId="4" fillId="0" borderId="14" xfId="1" applyNumberFormat="1" applyFont="1" applyFill="1" applyBorder="1" applyAlignment="1">
      <alignment vertical="top"/>
    </xf>
    <xf numFmtId="164" fontId="4" fillId="0" borderId="15" xfId="1" applyNumberFormat="1" applyFont="1" applyFill="1" applyBorder="1" applyAlignment="1">
      <alignment vertical="top"/>
    </xf>
    <xf numFmtId="2" fontId="5" fillId="0" borderId="19" xfId="0" applyNumberFormat="1" applyFont="1" applyFill="1" applyBorder="1" applyAlignment="1">
      <alignment vertical="top" wrapText="1"/>
    </xf>
    <xf numFmtId="164" fontId="4" fillId="0" borderId="18" xfId="1" applyNumberFormat="1" applyFont="1" applyFill="1" applyBorder="1" applyAlignment="1">
      <alignment vertical="top" wrapText="1"/>
    </xf>
    <xf numFmtId="164" fontId="6" fillId="0" borderId="21" xfId="1" applyNumberFormat="1" applyFont="1" applyFill="1" applyBorder="1" applyAlignment="1">
      <alignment vertical="top" wrapText="1"/>
    </xf>
    <xf numFmtId="164" fontId="6" fillId="0" borderId="1" xfId="1" applyNumberFormat="1" applyFont="1" applyFill="1" applyBorder="1" applyAlignment="1">
      <alignment vertical="top" wrapText="1"/>
    </xf>
    <xf numFmtId="164" fontId="4" fillId="0" borderId="0" xfId="1" applyNumberFormat="1" applyFont="1" applyFill="1" applyAlignment="1">
      <alignment horizontal="right" vertical="top" wrapText="1"/>
    </xf>
    <xf numFmtId="0" fontId="5" fillId="0" borderId="1" xfId="0" applyFont="1" applyFill="1" applyBorder="1" applyAlignment="1">
      <alignment horizontal="right" vertical="top" wrapText="1"/>
    </xf>
    <xf numFmtId="0" fontId="5" fillId="0" borderId="11" xfId="0" applyFont="1" applyFill="1" applyBorder="1" applyAlignment="1">
      <alignment horizontal="right" vertical="top" wrapText="1"/>
    </xf>
    <xf numFmtId="0" fontId="5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/>
    </xf>
    <xf numFmtId="0" fontId="4" fillId="0" borderId="26" xfId="0" applyNumberFormat="1" applyFont="1" applyFill="1" applyBorder="1" applyAlignment="1">
      <alignment horizontal="center" vertical="top" wrapText="1"/>
    </xf>
    <xf numFmtId="0" fontId="5" fillId="0" borderId="27" xfId="0" applyFont="1" applyBorder="1" applyAlignment="1">
      <alignment horizontal="center" vertical="top" wrapText="1"/>
    </xf>
    <xf numFmtId="0" fontId="5" fillId="0" borderId="28" xfId="0" applyFont="1" applyBorder="1" applyAlignment="1">
      <alignment horizontal="center" vertical="top" wrapText="1"/>
    </xf>
    <xf numFmtId="0" fontId="4" fillId="2" borderId="23" xfId="0" applyFont="1" applyFill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top" wrapText="1"/>
    </xf>
    <xf numFmtId="0" fontId="5" fillId="0" borderId="16" xfId="0" applyNumberFormat="1" applyFont="1" applyFill="1" applyBorder="1" applyAlignment="1">
      <alignment horizontal="center" vertical="top" wrapText="1"/>
    </xf>
    <xf numFmtId="0" fontId="5" fillId="0" borderId="29" xfId="0" applyFont="1" applyFill="1" applyBorder="1" applyAlignment="1">
      <alignment horizontal="center" vertical="top" wrapText="1"/>
    </xf>
    <xf numFmtId="0" fontId="0" fillId="0" borderId="30" xfId="0" applyBorder="1" applyAlignment="1">
      <alignment horizontal="center" vertical="top" wrapText="1"/>
    </xf>
    <xf numFmtId="0" fontId="12" fillId="0" borderId="0" xfId="0" applyFont="1" applyFill="1" applyAlignment="1">
      <alignment horizontal="lef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E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8"/>
  <sheetViews>
    <sheetView tabSelected="1" topLeftCell="A40" zoomScaleNormal="100" workbookViewId="0">
      <selection activeCell="E2" sqref="E2"/>
    </sheetView>
  </sheetViews>
  <sheetFormatPr defaultRowHeight="15.75"/>
  <cols>
    <col min="1" max="1" width="73.7109375" style="6" customWidth="1"/>
    <col min="2" max="2" width="15" style="6" customWidth="1"/>
    <col min="3" max="3" width="13.42578125" style="6" customWidth="1"/>
    <col min="4" max="4" width="15.42578125" style="6" customWidth="1"/>
    <col min="5" max="5" width="15.140625" style="6" customWidth="1"/>
    <col min="6" max="6" width="10.7109375" style="6" bestFit="1" customWidth="1"/>
    <col min="7" max="7" width="9.140625" style="59"/>
  </cols>
  <sheetData>
    <row r="1" spans="1:10" s="19" customFormat="1" ht="31.5">
      <c r="A1" s="43" t="s">
        <v>13</v>
      </c>
      <c r="B1" s="6"/>
      <c r="C1" s="6" t="s">
        <v>31</v>
      </c>
      <c r="D1" s="44" t="s">
        <v>24</v>
      </c>
      <c r="E1" s="44">
        <v>12</v>
      </c>
      <c r="F1" s="6"/>
      <c r="G1" s="6"/>
    </row>
    <row r="2" spans="1:10" s="19" customFormat="1" ht="15.75" customHeight="1">
      <c r="A2" s="45" t="s">
        <v>17</v>
      </c>
      <c r="B2" s="6"/>
      <c r="C2" s="6"/>
      <c r="D2" s="6"/>
      <c r="E2" s="125" t="s">
        <v>46</v>
      </c>
      <c r="F2" s="6"/>
      <c r="G2" s="6"/>
    </row>
    <row r="3" spans="1:10" s="19" customFormat="1">
      <c r="A3" s="6" t="s">
        <v>32</v>
      </c>
      <c r="B3" s="6">
        <v>5250.6</v>
      </c>
      <c r="C3" s="6"/>
      <c r="D3" s="6"/>
      <c r="E3" s="46">
        <f>879.9*B4*E1</f>
        <v>225535.96799999999</v>
      </c>
      <c r="F3" s="6"/>
      <c r="G3" s="6"/>
    </row>
    <row r="4" spans="1:10" s="19" customFormat="1">
      <c r="A4" s="6" t="s">
        <v>0</v>
      </c>
      <c r="B4" s="6">
        <v>21.36</v>
      </c>
      <c r="C4" s="6"/>
      <c r="D4" s="6"/>
      <c r="E4" s="6"/>
      <c r="F4" s="6"/>
      <c r="G4" s="6"/>
    </row>
    <row r="5" spans="1:10" s="19" customFormat="1">
      <c r="A5" s="6" t="s">
        <v>23</v>
      </c>
      <c r="B5" s="112">
        <f>B3*B4*E1</f>
        <v>1345833.7920000001</v>
      </c>
      <c r="C5" s="48"/>
      <c r="D5" s="48"/>
      <c r="E5" s="6"/>
      <c r="F5" s="48"/>
      <c r="G5" s="6"/>
    </row>
    <row r="6" spans="1:10" s="19" customFormat="1" ht="31.5">
      <c r="A6" s="6" t="s">
        <v>64</v>
      </c>
      <c r="B6" s="112">
        <f>-14180.17-6081.63-1224.3-658.6-2195.89</f>
        <v>-24340.589999999997</v>
      </c>
      <c r="C6" s="48"/>
      <c r="D6" s="48"/>
      <c r="E6" s="6"/>
      <c r="F6" s="48"/>
      <c r="G6" s="6"/>
      <c r="H6" s="1"/>
      <c r="I6" s="1"/>
      <c r="J6" s="1"/>
    </row>
    <row r="7" spans="1:10" s="19" customFormat="1" ht="17.25" thickBot="1">
      <c r="A7" s="6" t="s">
        <v>1</v>
      </c>
      <c r="B7" s="6">
        <v>98.38</v>
      </c>
      <c r="C7" s="6"/>
      <c r="D7" s="6"/>
      <c r="E7" s="6"/>
      <c r="F7" s="48"/>
      <c r="G7" s="2"/>
      <c r="H7" s="20"/>
      <c r="I7" s="20"/>
    </row>
    <row r="8" spans="1:10" s="21" customFormat="1" ht="66" customHeight="1">
      <c r="A8" s="3" t="s">
        <v>2</v>
      </c>
      <c r="B8" s="5" t="s">
        <v>14</v>
      </c>
      <c r="C8" s="5" t="s">
        <v>21</v>
      </c>
      <c r="D8" s="5" t="s">
        <v>25</v>
      </c>
      <c r="E8" s="4" t="s">
        <v>22</v>
      </c>
      <c r="F8" s="7"/>
      <c r="G8" s="7"/>
    </row>
    <row r="9" spans="1:10" s="19" customFormat="1" ht="17.25" customHeight="1">
      <c r="A9" s="8" t="s">
        <v>3</v>
      </c>
      <c r="B9" s="113" t="s">
        <v>15</v>
      </c>
      <c r="C9" s="77" t="s">
        <v>26</v>
      </c>
      <c r="D9" s="9">
        <v>0.89</v>
      </c>
      <c r="E9" s="91">
        <f>D9*B3*E1</f>
        <v>56076.40800000001</v>
      </c>
      <c r="F9" s="6"/>
      <c r="G9" s="6"/>
    </row>
    <row r="10" spans="1:10" s="19" customFormat="1" ht="47.25">
      <c r="A10" s="8" t="s">
        <v>4</v>
      </c>
      <c r="B10" s="113" t="s">
        <v>15</v>
      </c>
      <c r="C10" s="77" t="s">
        <v>26</v>
      </c>
      <c r="D10" s="9">
        <f>4.5+D11+D12+D13</f>
        <v>4.6295407508983093</v>
      </c>
      <c r="E10" s="91">
        <f>D10*E1*B3</f>
        <v>291694.39999999997</v>
      </c>
      <c r="F10" s="6"/>
      <c r="G10" s="6"/>
    </row>
    <row r="11" spans="1:10" s="19" customFormat="1">
      <c r="A11" s="11" t="s">
        <v>5</v>
      </c>
      <c r="B11" s="113"/>
      <c r="C11" s="77" t="s">
        <v>26</v>
      </c>
      <c r="D11" s="9">
        <f>E11/E1/B3</f>
        <v>5.554920707474701E-2</v>
      </c>
      <c r="E11" s="91">
        <v>3500</v>
      </c>
      <c r="F11" s="6"/>
      <c r="G11" s="6"/>
    </row>
    <row r="12" spans="1:10" s="19" customFormat="1">
      <c r="A12" s="11" t="s">
        <v>6</v>
      </c>
      <c r="B12" s="113"/>
      <c r="C12" s="77" t="s">
        <v>26</v>
      </c>
      <c r="D12" s="9">
        <f>E12/E1/B3</f>
        <v>1.8093170304346168E-3</v>
      </c>
      <c r="E12" s="91">
        <v>114</v>
      </c>
      <c r="F12" s="6"/>
      <c r="G12" s="6"/>
    </row>
    <row r="13" spans="1:10" s="19" customFormat="1">
      <c r="A13" s="11" t="s">
        <v>54</v>
      </c>
      <c r="B13" s="113" t="s">
        <v>20</v>
      </c>
      <c r="C13" s="77" t="s">
        <v>26</v>
      </c>
      <c r="D13" s="9">
        <f>E13/B3/E1</f>
        <v>7.2182226793128398E-2</v>
      </c>
      <c r="E13" s="91">
        <v>4548</v>
      </c>
      <c r="F13" s="6"/>
      <c r="G13" s="6"/>
    </row>
    <row r="14" spans="1:10" s="19" customFormat="1" ht="47.25">
      <c r="A14" s="8" t="s">
        <v>7</v>
      </c>
      <c r="B14" s="113" t="s">
        <v>15</v>
      </c>
      <c r="C14" s="77" t="s">
        <v>26</v>
      </c>
      <c r="D14" s="9">
        <f>E14/E1/B3</f>
        <v>4.9851445549080102</v>
      </c>
      <c r="E14" s="91">
        <v>314100</v>
      </c>
      <c r="F14" s="6"/>
      <c r="G14" s="6"/>
    </row>
    <row r="15" spans="1:10" s="19" customFormat="1">
      <c r="A15" s="8" t="s">
        <v>8</v>
      </c>
      <c r="B15" s="113" t="s">
        <v>15</v>
      </c>
      <c r="C15" s="77" t="s">
        <v>26</v>
      </c>
      <c r="D15" s="9">
        <f>E15/E1/B3</f>
        <v>1.8710083926916286</v>
      </c>
      <c r="E15" s="91">
        <v>117887</v>
      </c>
      <c r="F15" s="6"/>
      <c r="G15" s="6"/>
    </row>
    <row r="16" spans="1:10" s="19" customFormat="1" ht="15.75" customHeight="1">
      <c r="A16" s="8" t="s">
        <v>9</v>
      </c>
      <c r="B16" s="113" t="s">
        <v>15</v>
      </c>
      <c r="C16" s="77" t="s">
        <v>26</v>
      </c>
      <c r="D16" s="9">
        <v>0.56999999999999995</v>
      </c>
      <c r="E16" s="91">
        <f>D16*E1*B3</f>
        <v>35914.103999999999</v>
      </c>
      <c r="F16" s="6"/>
      <c r="G16" s="6"/>
    </row>
    <row r="17" spans="1:10" s="19" customFormat="1" ht="48" thickBot="1">
      <c r="A17" s="12" t="s">
        <v>10</v>
      </c>
      <c r="B17" s="114" t="s">
        <v>15</v>
      </c>
      <c r="C17" s="33" t="s">
        <v>26</v>
      </c>
      <c r="D17" s="18">
        <v>0.49</v>
      </c>
      <c r="E17" s="92">
        <f>D17*E1*B3</f>
        <v>30873.528000000002</v>
      </c>
      <c r="F17" s="6"/>
      <c r="G17" s="6"/>
    </row>
    <row r="18" spans="1:10" s="82" customFormat="1">
      <c r="A18" s="78" t="s">
        <v>36</v>
      </c>
      <c r="B18" s="79"/>
      <c r="C18" s="79"/>
      <c r="D18" s="80">
        <f>E18/E1/B3</f>
        <v>7.6792320560189928</v>
      </c>
      <c r="E18" s="93">
        <f>E19+E20+E21+E22+E23+E24+E25+E26+E27+E28</f>
        <v>483846.91</v>
      </c>
      <c r="F18" s="81"/>
      <c r="G18" s="81"/>
    </row>
    <row r="19" spans="1:10" s="22" customFormat="1">
      <c r="A19" s="14" t="s">
        <v>51</v>
      </c>
      <c r="B19" s="31" t="s">
        <v>20</v>
      </c>
      <c r="C19" s="42" t="s">
        <v>26</v>
      </c>
      <c r="D19" s="10"/>
      <c r="E19" s="94">
        <v>4120.53</v>
      </c>
      <c r="F19" s="45"/>
      <c r="G19" s="45"/>
    </row>
    <row r="20" spans="1:10" s="22" customFormat="1">
      <c r="A20" s="14" t="s">
        <v>49</v>
      </c>
      <c r="B20" s="31" t="s">
        <v>20</v>
      </c>
      <c r="C20" s="42" t="s">
        <v>26</v>
      </c>
      <c r="D20" s="10"/>
      <c r="E20" s="94">
        <v>141096.66</v>
      </c>
      <c r="F20" s="45"/>
      <c r="G20" s="45"/>
    </row>
    <row r="21" spans="1:10" s="22" customFormat="1" ht="18.75" customHeight="1">
      <c r="A21" s="14" t="s">
        <v>50</v>
      </c>
      <c r="B21" s="31" t="s">
        <v>20</v>
      </c>
      <c r="C21" s="42" t="s">
        <v>26</v>
      </c>
      <c r="D21" s="10"/>
      <c r="E21" s="94">
        <v>16920</v>
      </c>
      <c r="F21" s="45"/>
      <c r="G21" s="45"/>
    </row>
    <row r="22" spans="1:10" s="22" customFormat="1">
      <c r="A22" s="14" t="s">
        <v>56</v>
      </c>
      <c r="B22" s="31" t="s">
        <v>20</v>
      </c>
      <c r="C22" s="42" t="s">
        <v>26</v>
      </c>
      <c r="D22" s="10"/>
      <c r="E22" s="94">
        <v>42698.55</v>
      </c>
      <c r="F22" s="45"/>
      <c r="G22" s="45"/>
    </row>
    <row r="23" spans="1:10" s="22" customFormat="1">
      <c r="A23" s="14" t="s">
        <v>57</v>
      </c>
      <c r="B23" s="31" t="s">
        <v>18</v>
      </c>
      <c r="C23" s="42" t="s">
        <v>26</v>
      </c>
      <c r="D23" s="10"/>
      <c r="E23" s="94">
        <v>7624.2</v>
      </c>
      <c r="F23" s="45"/>
      <c r="G23" s="45"/>
    </row>
    <row r="24" spans="1:10" s="22" customFormat="1" ht="15" customHeight="1">
      <c r="A24" s="14" t="s">
        <v>65</v>
      </c>
      <c r="B24" s="31" t="s">
        <v>66</v>
      </c>
      <c r="C24" s="42" t="s">
        <v>26</v>
      </c>
      <c r="D24" s="10"/>
      <c r="E24" s="94">
        <f>1327.36+2044.89+974.4+1131.17</f>
        <v>5477.82</v>
      </c>
      <c r="F24" s="45"/>
      <c r="G24" s="45"/>
    </row>
    <row r="25" spans="1:10" s="22" customFormat="1" ht="15.75" customHeight="1">
      <c r="A25" s="14" t="s">
        <v>61</v>
      </c>
      <c r="B25" s="31" t="s">
        <v>62</v>
      </c>
      <c r="C25" s="77" t="s">
        <v>26</v>
      </c>
      <c r="D25" s="10"/>
      <c r="E25" s="94">
        <f>82910.01+72524.51</f>
        <v>155434.51999999999</v>
      </c>
      <c r="F25" s="45"/>
      <c r="G25" s="45"/>
    </row>
    <row r="26" spans="1:10" s="22" customFormat="1">
      <c r="A26" s="15" t="s">
        <v>59</v>
      </c>
      <c r="B26" s="32" t="s">
        <v>60</v>
      </c>
      <c r="C26" s="33" t="s">
        <v>26</v>
      </c>
      <c r="D26" s="13"/>
      <c r="E26" s="95">
        <v>107902.8</v>
      </c>
      <c r="F26" s="45"/>
      <c r="G26" s="45"/>
    </row>
    <row r="27" spans="1:10" s="22" customFormat="1">
      <c r="A27" s="15" t="s">
        <v>63</v>
      </c>
      <c r="B27" s="32" t="s">
        <v>60</v>
      </c>
      <c r="C27" s="33" t="s">
        <v>26</v>
      </c>
      <c r="D27" s="18"/>
      <c r="E27" s="95">
        <v>1523.16</v>
      </c>
      <c r="F27" s="40"/>
    </row>
    <row r="28" spans="1:10" s="22" customFormat="1" ht="16.5" thickBot="1">
      <c r="A28" s="34" t="s">
        <v>58</v>
      </c>
      <c r="B28" s="35" t="s">
        <v>27</v>
      </c>
      <c r="C28" s="24" t="s">
        <v>26</v>
      </c>
      <c r="D28" s="36"/>
      <c r="E28" s="96">
        <v>1048.67</v>
      </c>
      <c r="F28" s="45"/>
      <c r="G28" s="45"/>
    </row>
    <row r="29" spans="1:10" s="30" customFormat="1" ht="32.25" thickBot="1">
      <c r="A29" s="27" t="s">
        <v>37</v>
      </c>
      <c r="B29" s="28"/>
      <c r="C29" s="28" t="s">
        <v>26</v>
      </c>
      <c r="D29" s="108">
        <f>E29/B3/E1</f>
        <v>1.4282494699018524</v>
      </c>
      <c r="E29" s="109">
        <f>D46+D47</f>
        <v>89990</v>
      </c>
      <c r="F29" s="40"/>
      <c r="G29" s="40"/>
      <c r="H29" s="29"/>
      <c r="I29" s="29"/>
      <c r="J29" s="29"/>
    </row>
    <row r="30" spans="1:10" s="19" customFormat="1" ht="16.5" thickBot="1">
      <c r="A30" s="16" t="s">
        <v>11</v>
      </c>
      <c r="B30" s="17"/>
      <c r="C30" s="68" t="str">
        <f>C29</f>
        <v>руб</v>
      </c>
      <c r="D30" s="38">
        <f>D9+D10+D14+D15+D16+D17+D18+D29</f>
        <v>22.543175224418793</v>
      </c>
      <c r="E30" s="97">
        <f>E9+E10+E14+E15+E16+E17+E18+E29</f>
        <v>1420382.35</v>
      </c>
      <c r="F30" s="49"/>
      <c r="G30" s="47"/>
    </row>
    <row r="31" spans="1:10" s="30" customFormat="1" ht="16.5" thickBot="1">
      <c r="A31" s="120" t="s">
        <v>44</v>
      </c>
      <c r="B31" s="121"/>
      <c r="C31" s="121"/>
      <c r="D31" s="62" t="s">
        <v>52</v>
      </c>
      <c r="E31" s="63" t="s">
        <v>53</v>
      </c>
      <c r="F31" s="64"/>
      <c r="G31" s="40"/>
      <c r="H31" s="65"/>
      <c r="I31" s="29"/>
      <c r="J31" s="29"/>
    </row>
    <row r="32" spans="1:10" s="70" customFormat="1" ht="16.5" customHeight="1">
      <c r="A32" s="50" t="s">
        <v>33</v>
      </c>
      <c r="B32" s="37"/>
      <c r="C32" s="69" t="s">
        <v>34</v>
      </c>
      <c r="D32" s="110">
        <v>126096</v>
      </c>
      <c r="E32" s="85"/>
      <c r="F32" s="51"/>
      <c r="G32" s="51"/>
    </row>
    <row r="33" spans="1:10" s="70" customFormat="1">
      <c r="A33" s="11" t="s">
        <v>16</v>
      </c>
      <c r="B33" s="23"/>
      <c r="C33" s="71" t="s">
        <v>34</v>
      </c>
      <c r="D33" s="111">
        <f>776*E1</f>
        <v>9312</v>
      </c>
      <c r="E33" s="86"/>
      <c r="F33" s="51"/>
      <c r="G33" s="51"/>
    </row>
    <row r="34" spans="1:10" s="70" customFormat="1" ht="30" customHeight="1">
      <c r="A34" s="11" t="s">
        <v>30</v>
      </c>
      <c r="B34" s="23"/>
      <c r="C34" s="71" t="s">
        <v>34</v>
      </c>
      <c r="D34" s="111">
        <v>22320</v>
      </c>
      <c r="E34" s="86"/>
      <c r="F34" s="51"/>
      <c r="G34" s="51"/>
    </row>
    <row r="35" spans="1:10" s="72" customFormat="1">
      <c r="A35" s="11" t="s">
        <v>55</v>
      </c>
      <c r="B35" s="23"/>
      <c r="C35" s="71" t="s">
        <v>34</v>
      </c>
      <c r="D35" s="111">
        <f>B5+B6</f>
        <v>1321493.202</v>
      </c>
      <c r="E35" s="86"/>
      <c r="F35" s="52"/>
      <c r="G35" s="52"/>
    </row>
    <row r="36" spans="1:10" s="72" customFormat="1">
      <c r="A36" s="66" t="str">
        <f>A30</f>
        <v>итого расходы</v>
      </c>
      <c r="B36" s="67"/>
      <c r="C36" s="73" t="str">
        <f>C29</f>
        <v>руб</v>
      </c>
      <c r="D36" s="87"/>
      <c r="E36" s="88">
        <f>E30</f>
        <v>1420382.35</v>
      </c>
      <c r="F36" s="52"/>
      <c r="G36" s="52"/>
    </row>
    <row r="37" spans="1:10" s="76" customFormat="1" ht="15.75" customHeight="1">
      <c r="A37" s="53" t="s">
        <v>19</v>
      </c>
      <c r="B37" s="39"/>
      <c r="C37" s="74" t="s">
        <v>34</v>
      </c>
      <c r="D37" s="89">
        <f>D32+D33+D34+D35-E36</f>
        <v>58838.851999999955</v>
      </c>
      <c r="E37" s="90"/>
      <c r="F37" s="54"/>
      <c r="G37" s="54"/>
      <c r="H37" s="75"/>
      <c r="I37" s="75"/>
      <c r="J37" s="75"/>
    </row>
    <row r="38" spans="1:10" s="19" customFormat="1" ht="16.5" thickBot="1">
      <c r="A38" s="117" t="s">
        <v>35</v>
      </c>
      <c r="B38" s="118"/>
      <c r="C38" s="118"/>
      <c r="D38" s="118"/>
      <c r="E38" s="119"/>
      <c r="F38" s="55"/>
      <c r="G38" s="6"/>
    </row>
    <row r="39" spans="1:10" s="61" customFormat="1" ht="15.75" customHeight="1">
      <c r="A39" s="41" t="s">
        <v>28</v>
      </c>
      <c r="B39" s="115" t="s">
        <v>47</v>
      </c>
      <c r="C39" s="122" t="s">
        <v>48</v>
      </c>
      <c r="D39" s="123"/>
      <c r="E39" s="124"/>
      <c r="F39" s="2"/>
      <c r="G39" s="60"/>
      <c r="H39" s="60"/>
      <c r="I39" s="60"/>
    </row>
    <row r="40" spans="1:10" s="61" customFormat="1" ht="65.25" customHeight="1">
      <c r="A40" s="8"/>
      <c r="B40" s="116"/>
      <c r="C40" s="98" t="s">
        <v>45</v>
      </c>
      <c r="D40" s="98" t="s">
        <v>38</v>
      </c>
      <c r="E40" s="99" t="s">
        <v>67</v>
      </c>
      <c r="F40" s="2"/>
      <c r="G40" s="60"/>
      <c r="H40" s="60"/>
      <c r="I40" s="60"/>
    </row>
    <row r="41" spans="1:10" s="19" customFormat="1">
      <c r="A41" s="25" t="s">
        <v>39</v>
      </c>
      <c r="B41" s="83">
        <v>1007917</v>
      </c>
      <c r="C41" s="83">
        <v>1007928</v>
      </c>
      <c r="D41" s="83"/>
      <c r="E41" s="84"/>
      <c r="F41" s="56"/>
      <c r="G41" s="6"/>
    </row>
    <row r="42" spans="1:10" s="19" customFormat="1">
      <c r="A42" s="25" t="s">
        <v>40</v>
      </c>
      <c r="B42" s="83">
        <v>540132</v>
      </c>
      <c r="C42" s="83">
        <v>489181</v>
      </c>
      <c r="D42" s="83">
        <v>42559</v>
      </c>
      <c r="E42" s="84"/>
      <c r="F42" s="56"/>
      <c r="G42" s="6"/>
    </row>
    <row r="43" spans="1:10" s="19" customFormat="1">
      <c r="A43" s="25" t="s">
        <v>41</v>
      </c>
      <c r="B43" s="83">
        <v>109893</v>
      </c>
      <c r="C43" s="83">
        <v>99571</v>
      </c>
      <c r="D43" s="83">
        <v>4705</v>
      </c>
      <c r="E43" s="84">
        <f>4975+614</f>
        <v>5589</v>
      </c>
      <c r="F43" s="56"/>
      <c r="G43" s="6"/>
    </row>
    <row r="44" spans="1:10" s="19" customFormat="1">
      <c r="A44" s="25" t="s">
        <v>42</v>
      </c>
      <c r="B44" s="83">
        <v>188629</v>
      </c>
      <c r="C44" s="83">
        <v>181823</v>
      </c>
      <c r="D44" s="83">
        <v>6324</v>
      </c>
      <c r="E44" s="84">
        <v>712</v>
      </c>
      <c r="F44" s="56"/>
      <c r="G44" s="6"/>
    </row>
    <row r="45" spans="1:10" s="19" customFormat="1" ht="16.5" thickBot="1">
      <c r="A45" s="103" t="s">
        <v>43</v>
      </c>
      <c r="B45" s="104">
        <v>430758</v>
      </c>
      <c r="C45" s="104">
        <v>356455</v>
      </c>
      <c r="D45" s="104">
        <v>41711</v>
      </c>
      <c r="E45" s="105">
        <f>37114+585</f>
        <v>37699</v>
      </c>
      <c r="F45" s="56"/>
      <c r="G45" s="6"/>
    </row>
    <row r="46" spans="1:10" s="19" customFormat="1" ht="16.5" thickBot="1">
      <c r="A46" s="16" t="s">
        <v>29</v>
      </c>
      <c r="B46" s="106">
        <f>SUM(B41:B45)</f>
        <v>2277329</v>
      </c>
      <c r="C46" s="106">
        <f>SUM(C41:C45)</f>
        <v>2134958</v>
      </c>
      <c r="D46" s="106">
        <f>SUM(D41:D45)</f>
        <v>95299</v>
      </c>
      <c r="E46" s="107">
        <f>SUM(E41:E45)</f>
        <v>44000</v>
      </c>
      <c r="F46" s="6"/>
      <c r="G46" s="6"/>
    </row>
    <row r="47" spans="1:10" s="70" customFormat="1" ht="32.25" thickBot="1">
      <c r="A47" s="100" t="s">
        <v>68</v>
      </c>
      <c r="B47" s="101"/>
      <c r="C47" s="101"/>
      <c r="D47" s="101">
        <f>B45-C45-D45-E45+B43-C43-D43-E43+B44-C44-D44-E44</f>
        <v>-5309</v>
      </c>
      <c r="E47" s="102"/>
      <c r="F47" s="51"/>
    </row>
    <row r="48" spans="1:10" s="19" customFormat="1">
      <c r="A48" s="26" t="s">
        <v>12</v>
      </c>
      <c r="B48" s="26"/>
      <c r="C48" s="57"/>
      <c r="D48" s="58"/>
      <c r="E48" s="26"/>
      <c r="F48" s="6"/>
      <c r="G48" s="6"/>
    </row>
  </sheetData>
  <mergeCells count="4">
    <mergeCell ref="B39:B40"/>
    <mergeCell ref="A38:E38"/>
    <mergeCell ref="A31:C31"/>
    <mergeCell ref="C39:E39"/>
  </mergeCells>
  <pageMargins left="0.31496062992125984" right="0.31496062992125984" top="0.35433070866141736" bottom="0.35433070866141736" header="0.31496062992125984" footer="0.31496062992125984"/>
  <pageSetup paperSize="9" scale="5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2018-02-06T10:50:22Z</cp:lastPrinted>
  <dcterms:created xsi:type="dcterms:W3CDTF">2016-04-22T06:39:22Z</dcterms:created>
  <dcterms:modified xsi:type="dcterms:W3CDTF">2018-03-16T10:26:34Z</dcterms:modified>
</cp:coreProperties>
</file>