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" i="1"/>
  <c r="D14"/>
  <c r="E34"/>
  <c r="D52"/>
  <c r="E49"/>
  <c r="E50"/>
  <c r="B51"/>
  <c r="C51"/>
  <c r="B6"/>
  <c r="B5"/>
  <c r="E20"/>
  <c r="E25"/>
  <c r="E26"/>
  <c r="E30"/>
  <c r="E31"/>
  <c r="C35"/>
  <c r="E28"/>
  <c r="C41"/>
  <c r="A41"/>
  <c r="D38"/>
  <c r="D51"/>
  <c r="D34" s="1"/>
  <c r="E51" l="1"/>
  <c r="D40"/>
  <c r="D12"/>
  <c r="D16"/>
  <c r="D13"/>
  <c r="D11"/>
  <c r="E18"/>
  <c r="E17"/>
  <c r="D15"/>
  <c r="E9"/>
  <c r="E10" l="1"/>
  <c r="D20"/>
  <c r="D35" l="1"/>
  <c r="E35"/>
  <c r="E41" s="1"/>
  <c r="E42" s="1"/>
</calcChain>
</file>

<file path=xl/sharedStrings.xml><?xml version="1.0" encoding="utf-8"?>
<sst xmlns="http://schemas.openxmlformats.org/spreadsheetml/2006/main" count="116" uniqueCount="78">
  <si>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</si>
  <si>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</si>
  <si>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</si>
  <si>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</si>
  <si>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</si>
  <si>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</si>
  <si>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</si>
  <si>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</si>
  <si>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</si>
  <si>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</si>
  <si>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</si>
  <si>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</si>
  <si>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</si>
  <si>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</si>
  <si>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</si>
  <si>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</si>
  <si>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</si>
  <si>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</si>
  <si>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д.29</t>
  </si>
  <si>
    <t>апрель</t>
  </si>
  <si>
    <t>май</t>
  </si>
  <si>
    <t>июнь</t>
  </si>
  <si>
    <t>Остаток средств на конец периода (+ есть средства, -задолженность)</t>
  </si>
  <si>
    <t>сентябрь</t>
  </si>
  <si>
    <t>Цена выполненной работы и услуги в руб.</t>
  </si>
  <si>
    <t>единица измерения работы и услуги</t>
  </si>
  <si>
    <t>руб</t>
  </si>
  <si>
    <t>7. Обслуживание спецсчета</t>
  </si>
  <si>
    <t>8.Работы по ремонту общедомового имущества всего, в т.ч.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</si>
  <si>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</si>
  <si>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</si>
  <si>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</si>
  <si>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</si>
  <si>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</si>
  <si>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</si>
  <si>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</si>
  <si>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</si>
  <si>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</si>
  <si>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</si>
  <si>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февраль</t>
  </si>
  <si>
    <t>замена общедомового прибора учета ХВС</t>
  </si>
  <si>
    <t>март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</si>
  <si>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</si>
  <si>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</si>
  <si>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</si>
  <si>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</si>
  <si>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</si>
  <si>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</si>
  <si>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</si>
  <si>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</si>
  <si>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9. Расходы на коммунальные услуги потребляемые в целях содержания общего имущества дома</t>
  </si>
  <si>
    <t>ремонт отмостки</t>
  </si>
  <si>
    <t>ремонт мягкой кровли, кв.285,286</t>
  </si>
  <si>
    <t>Предоставлено РСО по приборам учета, руб</t>
  </si>
  <si>
    <t>Всего начислено УК Атал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</si>
  <si>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</si>
  <si>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</si>
  <si>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</si>
  <si>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</si>
  <si>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</si>
  <si>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установка манометров 8 шт</t>
  </si>
  <si>
    <t>октябрь</t>
  </si>
  <si>
    <t>ремонт и восстановление межпанельных швов,кв.188,69</t>
  </si>
  <si>
    <t>ремонт мягкой кровли балконных козырьков кв. 213,214,69,144</t>
  </si>
  <si>
    <t>сент,окт</t>
  </si>
  <si>
    <t>поверка общедомового прибора учета (ОДПУ)</t>
  </si>
  <si>
    <t>замена светильников на 1 этаже около кв.254</t>
  </si>
  <si>
    <t>замена разводки ГВС кв.215</t>
  </si>
  <si>
    <t>восстановление освещения в мусорокамерах,теплоузле</t>
  </si>
  <si>
    <t>ноябрь</t>
  </si>
  <si>
    <t>замена стояка отопления кв. 244,265,261,281,198,45,65,142, 276, 20,57,184,221,264,222,218,226,230,60,96,192,144,136</t>
  </si>
  <si>
    <t>фев,апр-сент, декабрь</t>
  </si>
  <si>
    <t>замена стояка канализации подвал, кв.160,37,120,250,28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</si>
  <si>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</si>
  <si>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</si>
  <si>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</si>
  <si>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</si>
  <si>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апр,май,окт-дек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</si>
</sst>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" fontId="6" fillId="0" borderId="1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6" fillId="2" borderId="29" xfId="0" applyFont="1" applyFill="1" applyBorder="1" applyAlignment="1">
      <alignment vertical="top" wrapText="1"/>
    </xf>
    <xf numFmtId="2" fontId="5" fillId="2" borderId="29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 applyAlignment="1">
      <alignment wrapText="1"/>
    </xf>
    <xf numFmtId="0" fontId="17" fillId="0" borderId="0" xfId="0" applyFont="1" applyFill="1"/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20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1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15" fillId="0" borderId="12" xfId="1" applyNumberFormat="1" applyFont="1" applyFill="1" applyBorder="1" applyAlignment="1">
      <alignment vertical="top" wrapText="1"/>
    </xf>
    <xf numFmtId="164" fontId="5" fillId="2" borderId="30" xfId="1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164" fontId="7" fillId="0" borderId="15" xfId="1" applyNumberFormat="1" applyFont="1" applyFill="1" applyBorder="1" applyAlignment="1">
      <alignment vertical="top"/>
    </xf>
    <xf numFmtId="164" fontId="7" fillId="0" borderId="33" xfId="1" applyNumberFormat="1" applyFont="1" applyFill="1" applyBorder="1" applyAlignment="1">
      <alignment vertical="top"/>
    </xf>
    <xf numFmtId="0" fontId="6" fillId="0" borderId="10" xfId="0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164" fontId="5" fillId="0" borderId="33" xfId="1" applyNumberFormat="1" applyFont="1" applyFill="1" applyBorder="1" applyAlignment="1">
      <alignment vertical="top"/>
    </xf>
    <xf numFmtId="2" fontId="6" fillId="0" borderId="18" xfId="0" applyNumberFormat="1" applyFont="1" applyFill="1" applyBorder="1" applyAlignment="1">
      <alignment vertical="top" wrapText="1"/>
    </xf>
    <xf numFmtId="164" fontId="5" fillId="0" borderId="17" xfId="1" applyNumberFormat="1" applyFont="1" applyFill="1" applyBorder="1" applyAlignment="1">
      <alignment vertical="top" wrapText="1"/>
    </xf>
    <xf numFmtId="164" fontId="7" fillId="0" borderId="2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5" xfId="0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31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7" workbookViewId="0">
      <selection activeCell="E16" sqref="E16"/>
    </sheetView>
  </sheetViews>
  <sheetFormatPr defaultRowHeight="16.5"/>
  <cols>
    <col min="1" max="1" width="74.28515625" style="10" customWidth="1"/>
    <col min="2" max="2" width="16.140625" style="10" customWidth="1"/>
    <col min="3" max="3" width="13.7109375" style="10" customWidth="1"/>
    <col min="4" max="4" width="16" style="10" customWidth="1"/>
    <col min="5" max="5" width="15.140625" style="10" customWidth="1"/>
    <col min="6" max="6" width="13.140625" style="10" bestFit="1" customWidth="1"/>
    <col min="7" max="9" width="9.140625" style="2"/>
  </cols>
  <sheetData>
    <row r="1" spans="1:9" s="18" customFormat="1" ht="31.5">
      <c r="A1" s="40" t="s">
        <v>14</v>
      </c>
      <c r="B1" s="10"/>
      <c r="C1" s="10" t="s">
        <v>35</v>
      </c>
      <c r="D1" s="41" t="s">
        <v>29</v>
      </c>
      <c r="E1" s="41">
        <v>12</v>
      </c>
      <c r="F1" s="10"/>
      <c r="G1" s="1"/>
      <c r="H1" s="1"/>
      <c r="I1" s="1"/>
    </row>
    <row r="2" spans="1:9" s="18" customFormat="1">
      <c r="A2" s="42" t="s">
        <v>18</v>
      </c>
      <c r="B2" s="10"/>
      <c r="C2" s="10"/>
      <c r="D2" s="10"/>
      <c r="E2" s="10"/>
      <c r="F2" s="10"/>
      <c r="G2" s="1"/>
      <c r="H2" s="1"/>
      <c r="I2" s="1"/>
    </row>
    <row r="3" spans="1:9" s="18" customFormat="1">
      <c r="A3" s="10" t="s">
        <v>36</v>
      </c>
      <c r="B3" s="10">
        <v>15856.13</v>
      </c>
      <c r="C3" s="10"/>
      <c r="D3" s="10"/>
      <c r="E3" s="10"/>
      <c r="F3" s="10"/>
      <c r="G3" s="1"/>
      <c r="H3" s="1"/>
      <c r="I3" s="1"/>
    </row>
    <row r="4" spans="1:9" s="18" customFormat="1">
      <c r="A4" s="10" t="s">
        <v>0</v>
      </c>
      <c r="B4" s="10">
        <v>18.23</v>
      </c>
      <c r="C4" s="10"/>
      <c r="D4" s="10"/>
      <c r="E4" s="10"/>
      <c r="F4" s="10"/>
      <c r="G4" s="1"/>
      <c r="H4" s="1"/>
      <c r="I4" s="1"/>
    </row>
    <row r="5" spans="1:9" s="18" customFormat="1" ht="18" customHeight="1">
      <c r="A5" s="10" t="s">
        <v>30</v>
      </c>
      <c r="B5" s="120">
        <f>B3*(B4*6+17.09*5+16.89)</f>
        <v>3357059.8435999993</v>
      </c>
      <c r="C5" s="43"/>
      <c r="D5" s="43"/>
      <c r="E5" s="10"/>
      <c r="F5" s="43"/>
      <c r="G5" s="10"/>
      <c r="H5" s="1"/>
      <c r="I5" s="1"/>
    </row>
    <row r="6" spans="1:9" s="18" customFormat="1" ht="31.5">
      <c r="A6" s="10" t="s">
        <v>73</v>
      </c>
      <c r="B6" s="120">
        <f>-139109.37-28566.16-941.46-271</f>
        <v>-168887.99</v>
      </c>
      <c r="C6" s="43"/>
      <c r="D6" s="43"/>
      <c r="E6" s="10"/>
      <c r="F6" s="43"/>
      <c r="G6" s="10"/>
      <c r="H6" s="1"/>
      <c r="I6" s="1"/>
    </row>
    <row r="7" spans="1:9" s="18" customFormat="1" ht="17.25" thickBot="1">
      <c r="A7" s="10" t="s">
        <v>1</v>
      </c>
      <c r="B7" s="10">
        <v>98.48</v>
      </c>
      <c r="C7" s="10"/>
      <c r="D7" s="10"/>
      <c r="E7" s="10"/>
      <c r="F7" s="43"/>
      <c r="G7" s="1"/>
      <c r="H7" s="1"/>
      <c r="I7" s="1"/>
    </row>
    <row r="8" spans="1:9" s="20" customFormat="1" ht="63">
      <c r="A8" s="7" t="s">
        <v>2</v>
      </c>
      <c r="B8" s="9" t="s">
        <v>15</v>
      </c>
      <c r="C8" s="9" t="s">
        <v>25</v>
      </c>
      <c r="D8" s="9" t="s">
        <v>31</v>
      </c>
      <c r="E8" s="8" t="s">
        <v>24</v>
      </c>
      <c r="F8" s="11"/>
      <c r="G8" s="19"/>
      <c r="H8" s="19"/>
      <c r="I8" s="19"/>
    </row>
    <row r="9" spans="1:9" s="18" customFormat="1" ht="15.75" customHeight="1">
      <c r="A9" s="12" t="s">
        <v>3</v>
      </c>
      <c r="B9" s="27" t="s">
        <v>16</v>
      </c>
      <c r="C9" s="75" t="s">
        <v>26</v>
      </c>
      <c r="D9" s="13">
        <v>0.89</v>
      </c>
      <c r="E9" s="99">
        <f>D9*B3*E1</f>
        <v>169343.46839999998</v>
      </c>
      <c r="F9" s="10"/>
      <c r="G9" s="1"/>
      <c r="H9" s="1"/>
      <c r="I9" s="1"/>
    </row>
    <row r="10" spans="1:9" s="18" customFormat="1" ht="47.25">
      <c r="A10" s="12" t="s">
        <v>4</v>
      </c>
      <c r="B10" s="27" t="s">
        <v>16</v>
      </c>
      <c r="C10" s="75" t="s">
        <v>26</v>
      </c>
      <c r="D10" s="13">
        <f>4.63+D11+D12+D13+D14</f>
        <v>6.7129010609776785</v>
      </c>
      <c r="E10" s="99">
        <f>D10*B3*E1</f>
        <v>1277287.5828</v>
      </c>
      <c r="F10" s="10"/>
      <c r="G10" s="1"/>
      <c r="H10" s="1"/>
      <c r="I10" s="1"/>
    </row>
    <row r="11" spans="1:9" s="18" customFormat="1" ht="15.75" customHeight="1">
      <c r="A11" s="15" t="s">
        <v>5</v>
      </c>
      <c r="B11" s="27"/>
      <c r="C11" s="75" t="s">
        <v>26</v>
      </c>
      <c r="D11" s="13">
        <f>E11/E1/B3</f>
        <v>7.7257186968068506E-2</v>
      </c>
      <c r="E11" s="99">
        <v>14700</v>
      </c>
      <c r="F11" s="10"/>
      <c r="G11" s="1"/>
      <c r="H11" s="1"/>
      <c r="I11" s="1"/>
    </row>
    <row r="12" spans="1:9" s="18" customFormat="1" ht="15.75" customHeight="1">
      <c r="A12" s="15" t="s">
        <v>6</v>
      </c>
      <c r="B12" s="27"/>
      <c r="C12" s="75" t="s">
        <v>26</v>
      </c>
      <c r="D12" s="13">
        <f>E12/E1/B3</f>
        <v>9.8279550768903476E-4</v>
      </c>
      <c r="E12" s="99">
        <v>187</v>
      </c>
      <c r="F12" s="10"/>
      <c r="G12" s="1"/>
      <c r="H12" s="1"/>
      <c r="I12" s="1"/>
    </row>
    <row r="13" spans="1:9" s="18" customFormat="1" ht="15.75" customHeight="1">
      <c r="A13" s="15" t="s">
        <v>7</v>
      </c>
      <c r="B13" s="27" t="s">
        <v>16</v>
      </c>
      <c r="C13" s="75" t="s">
        <v>26</v>
      </c>
      <c r="D13" s="13">
        <f>E13/B3/E1</f>
        <v>1.9160991153999536</v>
      </c>
      <c r="E13" s="99">
        <v>364583</v>
      </c>
      <c r="F13" s="10"/>
      <c r="G13" s="1"/>
      <c r="H13" s="1"/>
      <c r="I13" s="1"/>
    </row>
    <row r="14" spans="1:9" s="18" customFormat="1" ht="15.75" customHeight="1">
      <c r="A14" s="15" t="s">
        <v>76</v>
      </c>
      <c r="B14" s="27" t="s">
        <v>61</v>
      </c>
      <c r="C14" s="75" t="s">
        <v>37</v>
      </c>
      <c r="D14" s="13">
        <f>E14/E1/B3</f>
        <v>8.8561963101967511E-2</v>
      </c>
      <c r="E14" s="99">
        <v>16851</v>
      </c>
      <c r="F14" s="6"/>
      <c r="G14" s="5"/>
    </row>
    <row r="15" spans="1:9" s="18" customFormat="1" ht="47.25">
      <c r="A15" s="12" t="s">
        <v>8</v>
      </c>
      <c r="B15" s="27" t="s">
        <v>16</v>
      </c>
      <c r="C15" s="75" t="s">
        <v>26</v>
      </c>
      <c r="D15" s="13">
        <f>E15/E1/B3</f>
        <v>3.8676787253047666</v>
      </c>
      <c r="E15" s="99">
        <v>735917</v>
      </c>
      <c r="F15" s="10"/>
      <c r="G15" s="1"/>
      <c r="H15" s="1"/>
      <c r="I15" s="1"/>
    </row>
    <row r="16" spans="1:9" s="18" customFormat="1" ht="15.75" customHeight="1">
      <c r="A16" s="12" t="s">
        <v>9</v>
      </c>
      <c r="B16" s="27" t="s">
        <v>16</v>
      </c>
      <c r="C16" s="75" t="s">
        <v>26</v>
      </c>
      <c r="D16" s="13">
        <f>E16/E1/B3</f>
        <v>2.7512755844795254</v>
      </c>
      <c r="E16" s="99">
        <v>523495</v>
      </c>
      <c r="F16" s="10"/>
      <c r="G16" s="1"/>
      <c r="H16" s="1"/>
      <c r="I16" s="1"/>
    </row>
    <row r="17" spans="1:9" s="18" customFormat="1" ht="15.75" customHeight="1">
      <c r="A17" s="12" t="s">
        <v>10</v>
      </c>
      <c r="B17" s="27" t="s">
        <v>16</v>
      </c>
      <c r="C17" s="75" t="s">
        <v>26</v>
      </c>
      <c r="D17" s="13">
        <v>0.56999999999999995</v>
      </c>
      <c r="E17" s="99">
        <f>D17*B3*E1</f>
        <v>108455.92919999998</v>
      </c>
      <c r="F17" s="10"/>
      <c r="G17" s="1"/>
      <c r="H17" s="1"/>
      <c r="I17" s="1"/>
    </row>
    <row r="18" spans="1:9" s="18" customFormat="1" ht="47.25">
      <c r="A18" s="12" t="s">
        <v>11</v>
      </c>
      <c r="B18" s="27" t="s">
        <v>16</v>
      </c>
      <c r="C18" s="75" t="s">
        <v>26</v>
      </c>
      <c r="D18" s="13">
        <v>0.49</v>
      </c>
      <c r="E18" s="99">
        <f>D18*B3*E1</f>
        <v>93234.044399999984</v>
      </c>
      <c r="F18" s="10"/>
      <c r="G18" s="1"/>
      <c r="H18" s="1"/>
      <c r="I18" s="1"/>
    </row>
    <row r="19" spans="1:9" s="90" customFormat="1" ht="17.25" thickBot="1">
      <c r="A19" s="84" t="s">
        <v>27</v>
      </c>
      <c r="B19" s="85" t="s">
        <v>16</v>
      </c>
      <c r="C19" s="86" t="s">
        <v>26</v>
      </c>
      <c r="D19" s="87"/>
      <c r="E19" s="100"/>
      <c r="F19" s="88"/>
      <c r="G19" s="89"/>
      <c r="H19" s="89"/>
      <c r="I19" s="89"/>
    </row>
    <row r="20" spans="1:9" s="18" customFormat="1" ht="17.25" thickBot="1">
      <c r="A20" s="77" t="s">
        <v>28</v>
      </c>
      <c r="B20" s="78"/>
      <c r="C20" s="78"/>
      <c r="D20" s="79">
        <f>E20/E1/B3</f>
        <v>1.3136343798896704</v>
      </c>
      <c r="E20" s="101">
        <f>E21+E22+E23+E24+E25+E26+E27+E29+E30+E31+E32+E33+E28</f>
        <v>249949.88999999998</v>
      </c>
      <c r="F20" s="10"/>
      <c r="G20" s="1"/>
      <c r="H20" s="1"/>
      <c r="I20" s="1"/>
    </row>
    <row r="21" spans="1:9" s="21" customFormat="1" ht="15.75" customHeight="1">
      <c r="A21" s="80" t="s">
        <v>65</v>
      </c>
      <c r="B21" s="81" t="s">
        <v>20</v>
      </c>
      <c r="C21" s="82" t="s">
        <v>26</v>
      </c>
      <c r="D21" s="83"/>
      <c r="E21" s="102">
        <v>6203.69</v>
      </c>
      <c r="F21" s="42"/>
      <c r="G21" s="3"/>
      <c r="H21" s="3"/>
      <c r="I21" s="3"/>
    </row>
    <row r="22" spans="1:9" s="21" customFormat="1" ht="15.75" customHeight="1">
      <c r="A22" s="16" t="s">
        <v>40</v>
      </c>
      <c r="B22" s="27" t="s">
        <v>39</v>
      </c>
      <c r="C22" s="75" t="s">
        <v>26</v>
      </c>
      <c r="D22" s="14"/>
      <c r="E22" s="103">
        <v>103279.86</v>
      </c>
      <c r="F22" s="42"/>
      <c r="G22" s="3"/>
      <c r="H22" s="3"/>
      <c r="I22" s="3"/>
    </row>
    <row r="23" spans="1:9" s="21" customFormat="1" ht="15.75" customHeight="1">
      <c r="A23" s="16" t="s">
        <v>55</v>
      </c>
      <c r="B23" s="27" t="s">
        <v>23</v>
      </c>
      <c r="C23" s="75" t="s">
        <v>26</v>
      </c>
      <c r="D23" s="14"/>
      <c r="E23" s="103">
        <v>33814.71</v>
      </c>
      <c r="F23" s="42"/>
      <c r="G23" s="3"/>
      <c r="H23" s="3"/>
      <c r="I23" s="3"/>
    </row>
    <row r="24" spans="1:9" s="21" customFormat="1" ht="15.75" customHeight="1">
      <c r="A24" s="16" t="s">
        <v>60</v>
      </c>
      <c r="B24" s="27" t="s">
        <v>61</v>
      </c>
      <c r="C24" s="75" t="s">
        <v>26</v>
      </c>
      <c r="D24" s="14"/>
      <c r="E24" s="103">
        <v>4438.6899999999996</v>
      </c>
      <c r="F24" s="42"/>
      <c r="G24" s="3"/>
      <c r="H24" s="3"/>
      <c r="I24" s="3"/>
    </row>
    <row r="25" spans="1:9" s="21" customFormat="1" ht="15.75" customHeight="1">
      <c r="A25" s="16" t="s">
        <v>72</v>
      </c>
      <c r="B25" s="27" t="s">
        <v>77</v>
      </c>
      <c r="C25" s="75" t="s">
        <v>26</v>
      </c>
      <c r="D25" s="13"/>
      <c r="E25" s="103">
        <f>984.15+5155.84+3574.75+1824.63+1820.22+2522.23+1873.26</f>
        <v>17755.079999999998</v>
      </c>
      <c r="F25" s="42"/>
      <c r="G25" s="3"/>
      <c r="H25" s="3"/>
      <c r="I25" s="3"/>
    </row>
    <row r="26" spans="1:9" s="21" customFormat="1" ht="31.5">
      <c r="A26" s="16" t="s">
        <v>70</v>
      </c>
      <c r="B26" s="27" t="s">
        <v>71</v>
      </c>
      <c r="C26" s="75" t="s">
        <v>26</v>
      </c>
      <c r="D26" s="13"/>
      <c r="E26" s="103">
        <f>1808.28+1579.05+2089.95+1627.54+1884.33+1356.17+671.2+1321.7+4719.11+906.83+1649.73+881.8+1684.22+1902.37+3278.51+783.33+1182.25+1934.07+982.45+1083.94</f>
        <v>33326.83</v>
      </c>
      <c r="F26" s="42"/>
      <c r="G26" s="3"/>
      <c r="H26" s="3"/>
      <c r="I26" s="3"/>
    </row>
    <row r="27" spans="1:9" s="21" customFormat="1" ht="15.75" customHeight="1">
      <c r="A27" s="16" t="s">
        <v>62</v>
      </c>
      <c r="B27" s="27" t="s">
        <v>61</v>
      </c>
      <c r="C27" s="75" t="s">
        <v>26</v>
      </c>
      <c r="D27" s="13"/>
      <c r="E27" s="103">
        <v>12960</v>
      </c>
      <c r="F27" s="42"/>
      <c r="G27" s="3"/>
      <c r="H27" s="3"/>
      <c r="I27" s="3"/>
    </row>
    <row r="28" spans="1:9" s="21" customFormat="1" ht="15.75" customHeight="1">
      <c r="A28" s="16" t="s">
        <v>63</v>
      </c>
      <c r="B28" s="27" t="s">
        <v>64</v>
      </c>
      <c r="C28" s="75" t="s">
        <v>26</v>
      </c>
      <c r="D28" s="13"/>
      <c r="E28" s="103">
        <f>11340+1080</f>
        <v>12420</v>
      </c>
      <c r="F28" s="42"/>
      <c r="G28" s="3"/>
      <c r="H28" s="3"/>
      <c r="I28" s="3"/>
    </row>
    <row r="29" spans="1:9" s="21" customFormat="1" ht="15.75" customHeight="1">
      <c r="A29" s="16" t="s">
        <v>51</v>
      </c>
      <c r="B29" s="27" t="s">
        <v>21</v>
      </c>
      <c r="C29" s="75" t="s">
        <v>26</v>
      </c>
      <c r="D29" s="13"/>
      <c r="E29" s="103">
        <v>9089.7099999999991</v>
      </c>
      <c r="F29" s="42"/>
      <c r="G29" s="3"/>
      <c r="H29" s="3"/>
      <c r="I29" s="3"/>
    </row>
    <row r="30" spans="1:9" s="21" customFormat="1" ht="15.75" customHeight="1">
      <c r="A30" s="16" t="s">
        <v>68</v>
      </c>
      <c r="B30" s="27" t="s">
        <v>69</v>
      </c>
      <c r="C30" s="75" t="s">
        <v>26</v>
      </c>
      <c r="D30" s="13"/>
      <c r="E30" s="103">
        <f>8840.81+1395.08</f>
        <v>10235.89</v>
      </c>
      <c r="F30" s="42"/>
      <c r="G30" s="3"/>
      <c r="H30" s="3"/>
      <c r="I30" s="3"/>
    </row>
    <row r="31" spans="1:9" s="21" customFormat="1" ht="15.75" customHeight="1">
      <c r="A31" s="16" t="s">
        <v>67</v>
      </c>
      <c r="B31" s="27" t="s">
        <v>19</v>
      </c>
      <c r="C31" s="75" t="s">
        <v>26</v>
      </c>
      <c r="D31" s="13"/>
      <c r="E31" s="103">
        <f>2192.76</f>
        <v>2192.7600000000002</v>
      </c>
      <c r="F31" s="42"/>
      <c r="G31" s="3"/>
      <c r="H31" s="3"/>
      <c r="I31" s="3"/>
    </row>
    <row r="32" spans="1:9" s="21" customFormat="1" ht="15.75" customHeight="1">
      <c r="A32" s="16" t="s">
        <v>66</v>
      </c>
      <c r="B32" s="27" t="s">
        <v>41</v>
      </c>
      <c r="C32" s="75" t="s">
        <v>26</v>
      </c>
      <c r="D32" s="13"/>
      <c r="E32" s="103">
        <v>814.41</v>
      </c>
      <c r="F32" s="42"/>
      <c r="G32" s="3"/>
      <c r="H32" s="3"/>
      <c r="I32" s="3"/>
    </row>
    <row r="33" spans="1:10" s="21" customFormat="1" ht="15.75" customHeight="1" thickBot="1">
      <c r="A33" s="76" t="s">
        <v>52</v>
      </c>
      <c r="B33" s="29" t="s">
        <v>21</v>
      </c>
      <c r="C33" s="30" t="s">
        <v>26</v>
      </c>
      <c r="D33" s="31"/>
      <c r="E33" s="104">
        <v>3418.26</v>
      </c>
      <c r="F33" s="42"/>
      <c r="G33" s="3"/>
      <c r="H33" s="3"/>
      <c r="I33" s="3"/>
    </row>
    <row r="34" spans="1:10" s="26" customFormat="1" ht="32.25" thickBot="1">
      <c r="A34" s="23" t="s">
        <v>50</v>
      </c>
      <c r="B34" s="24"/>
      <c r="C34" s="24" t="s">
        <v>26</v>
      </c>
      <c r="D34" s="116">
        <f>E34/E1/B3</f>
        <v>1.6519373474696117</v>
      </c>
      <c r="E34" s="117">
        <f>D51+D52</f>
        <v>314320</v>
      </c>
      <c r="F34" s="36"/>
      <c r="G34" s="37"/>
      <c r="H34" s="25"/>
      <c r="I34" s="25"/>
      <c r="J34" s="25"/>
    </row>
    <row r="35" spans="1:10" s="18" customFormat="1" ht="17.25" thickBot="1">
      <c r="A35" s="33" t="s">
        <v>12</v>
      </c>
      <c r="B35" s="34"/>
      <c r="C35" s="74" t="str">
        <f>C32</f>
        <v>руб</v>
      </c>
      <c r="D35" s="35">
        <f>D9+D10+D15+D16+D17+D18+D19+D20+D34</f>
        <v>18.247427098121253</v>
      </c>
      <c r="E35" s="105">
        <f>E9+E10+E15+E16+E17+E18+E19+E20+E34</f>
        <v>3472002.9147999999</v>
      </c>
      <c r="F35" s="44"/>
      <c r="G35" s="4"/>
      <c r="H35" s="1"/>
      <c r="I35" s="1"/>
    </row>
    <row r="36" spans="1:10" s="26" customFormat="1" thickBot="1">
      <c r="A36" s="126" t="s">
        <v>48</v>
      </c>
      <c r="B36" s="127"/>
      <c r="C36" s="127"/>
      <c r="D36" s="57" t="s">
        <v>56</v>
      </c>
      <c r="E36" s="58" t="s">
        <v>57</v>
      </c>
      <c r="F36" s="59"/>
      <c r="G36" s="36"/>
      <c r="H36" s="60"/>
      <c r="I36" s="25"/>
      <c r="J36" s="25"/>
    </row>
    <row r="37" spans="1:10" s="65" customFormat="1" ht="32.25" customHeight="1">
      <c r="A37" s="45" t="s">
        <v>58</v>
      </c>
      <c r="B37" s="32"/>
      <c r="C37" s="63" t="s">
        <v>37</v>
      </c>
      <c r="D37" s="93"/>
      <c r="E37" s="118">
        <v>-14786</v>
      </c>
      <c r="F37" s="46"/>
      <c r="G37" s="64"/>
      <c r="H37" s="64"/>
      <c r="I37" s="64"/>
    </row>
    <row r="38" spans="1:10" s="65" customFormat="1" ht="15.75" customHeight="1">
      <c r="A38" s="15" t="s">
        <v>17</v>
      </c>
      <c r="B38" s="28"/>
      <c r="C38" s="66" t="s">
        <v>37</v>
      </c>
      <c r="D38" s="119">
        <f>2652*E1</f>
        <v>31824</v>
      </c>
      <c r="E38" s="94"/>
      <c r="F38" s="46"/>
      <c r="G38" s="64"/>
      <c r="H38" s="64"/>
      <c r="I38" s="64"/>
    </row>
    <row r="39" spans="1:10" s="65" customFormat="1" ht="31.5">
      <c r="A39" s="15" t="s">
        <v>34</v>
      </c>
      <c r="B39" s="28"/>
      <c r="C39" s="66" t="s">
        <v>37</v>
      </c>
      <c r="D39" s="119">
        <v>49307</v>
      </c>
      <c r="E39" s="94"/>
      <c r="F39" s="47"/>
      <c r="G39" s="64"/>
      <c r="H39" s="64"/>
      <c r="I39" s="64"/>
    </row>
    <row r="40" spans="1:10" s="68" customFormat="1" ht="15.75" customHeight="1">
      <c r="A40" s="15" t="s">
        <v>59</v>
      </c>
      <c r="B40" s="28"/>
      <c r="C40" s="66" t="s">
        <v>37</v>
      </c>
      <c r="D40" s="119">
        <f>B5+B6</f>
        <v>3188171.8535999991</v>
      </c>
      <c r="E40" s="94"/>
      <c r="F40" s="48"/>
      <c r="G40" s="67"/>
      <c r="H40" s="67"/>
      <c r="I40" s="67"/>
    </row>
    <row r="41" spans="1:10" s="68" customFormat="1" ht="15.75" customHeight="1">
      <c r="A41" s="61" t="str">
        <f>A35</f>
        <v>итого расходы</v>
      </c>
      <c r="B41" s="62"/>
      <c r="C41" s="69" t="str">
        <f>C35</f>
        <v>руб</v>
      </c>
      <c r="D41" s="95"/>
      <c r="E41" s="96">
        <f>E35</f>
        <v>3472002.9147999999</v>
      </c>
      <c r="F41" s="48"/>
      <c r="G41" s="67"/>
      <c r="H41" s="67"/>
      <c r="I41" s="67"/>
    </row>
    <row r="42" spans="1:10" s="73" customFormat="1" ht="15.75" customHeight="1">
      <c r="A42" s="49" t="s">
        <v>22</v>
      </c>
      <c r="B42" s="38"/>
      <c r="C42" s="70" t="s">
        <v>37</v>
      </c>
      <c r="D42" s="97"/>
      <c r="E42" s="98">
        <f>E37+D38+D39+D40-E41</f>
        <v>-217486.06120000081</v>
      </c>
      <c r="F42" s="50"/>
      <c r="G42" s="71"/>
      <c r="H42" s="72"/>
      <c r="I42" s="72"/>
      <c r="J42" s="72"/>
    </row>
    <row r="43" spans="1:10" s="18" customFormat="1" ht="15.75" customHeight="1" thickBot="1">
      <c r="A43" s="123" t="s">
        <v>38</v>
      </c>
      <c r="B43" s="124"/>
      <c r="C43" s="124"/>
      <c r="D43" s="124"/>
      <c r="E43" s="125"/>
      <c r="F43" s="51"/>
      <c r="G43" s="1"/>
      <c r="H43" s="1"/>
      <c r="I43" s="1"/>
    </row>
    <row r="44" spans="1:10" s="56" customFormat="1" ht="15.75" customHeight="1">
      <c r="A44" s="39" t="s">
        <v>32</v>
      </c>
      <c r="B44" s="121" t="s">
        <v>53</v>
      </c>
      <c r="C44" s="128" t="s">
        <v>54</v>
      </c>
      <c r="D44" s="129"/>
      <c r="E44" s="130"/>
      <c r="F44" s="6"/>
      <c r="G44" s="55"/>
      <c r="H44" s="55"/>
      <c r="I44" s="55"/>
    </row>
    <row r="45" spans="1:10" s="56" customFormat="1" ht="65.25" customHeight="1">
      <c r="A45" s="12"/>
      <c r="B45" s="122"/>
      <c r="C45" s="106" t="s">
        <v>49</v>
      </c>
      <c r="D45" s="106" t="s">
        <v>42</v>
      </c>
      <c r="E45" s="107" t="s">
        <v>74</v>
      </c>
      <c r="F45" s="6"/>
      <c r="G45" s="55"/>
      <c r="H45" s="55"/>
      <c r="I45" s="55"/>
    </row>
    <row r="46" spans="1:10" s="18" customFormat="1" ht="15.75" customHeight="1">
      <c r="A46" s="22" t="s">
        <v>43</v>
      </c>
      <c r="B46" s="91">
        <v>3689155</v>
      </c>
      <c r="C46" s="91">
        <v>3689226</v>
      </c>
      <c r="D46" s="91"/>
      <c r="E46" s="92"/>
      <c r="F46" s="52"/>
      <c r="G46" s="1"/>
      <c r="H46" s="1"/>
      <c r="I46" s="1"/>
    </row>
    <row r="47" spans="1:10" s="18" customFormat="1" ht="15.75" customHeight="1">
      <c r="A47" s="22" t="s">
        <v>44</v>
      </c>
      <c r="B47" s="91">
        <v>1867825</v>
      </c>
      <c r="C47" s="91">
        <v>1723036</v>
      </c>
      <c r="D47" s="91">
        <v>134105</v>
      </c>
      <c r="E47" s="92"/>
      <c r="F47" s="52"/>
      <c r="G47" s="1"/>
      <c r="H47" s="1"/>
      <c r="I47" s="1"/>
    </row>
    <row r="48" spans="1:10" s="18" customFormat="1" ht="15.75" customHeight="1">
      <c r="A48" s="22" t="s">
        <v>45</v>
      </c>
      <c r="B48" s="91">
        <v>366124</v>
      </c>
      <c r="C48" s="91">
        <v>350344</v>
      </c>
      <c r="D48" s="91">
        <v>14521</v>
      </c>
      <c r="E48" s="92">
        <v>1908</v>
      </c>
      <c r="F48" s="52"/>
      <c r="G48" s="1"/>
      <c r="H48" s="1"/>
      <c r="I48" s="1"/>
    </row>
    <row r="49" spans="1:9" s="18" customFormat="1" ht="15.75" customHeight="1">
      <c r="A49" s="22" t="s">
        <v>46</v>
      </c>
      <c r="B49" s="91">
        <v>639045</v>
      </c>
      <c r="C49" s="91">
        <v>615226</v>
      </c>
      <c r="D49" s="91">
        <v>15961</v>
      </c>
      <c r="E49" s="92">
        <f>5646+2212</f>
        <v>7858</v>
      </c>
      <c r="F49" s="52"/>
      <c r="G49" s="1"/>
      <c r="H49" s="1"/>
      <c r="I49" s="1"/>
    </row>
    <row r="50" spans="1:9" s="18" customFormat="1" ht="15.75" customHeight="1" thickBot="1">
      <c r="A50" s="111" t="s">
        <v>47</v>
      </c>
      <c r="B50" s="112">
        <v>1392365</v>
      </c>
      <c r="C50" s="112">
        <v>1241184</v>
      </c>
      <c r="D50" s="112">
        <v>151584</v>
      </c>
      <c r="E50" s="113">
        <f>471+328</f>
        <v>799</v>
      </c>
      <c r="F50" s="52"/>
      <c r="G50" s="1"/>
      <c r="H50" s="1"/>
      <c r="I50" s="1"/>
    </row>
    <row r="51" spans="1:9" s="18" customFormat="1" ht="15.75" customHeight="1" thickBot="1">
      <c r="A51" s="33" t="s">
        <v>33</v>
      </c>
      <c r="B51" s="114">
        <f>SUM(B46:B50)</f>
        <v>7954514</v>
      </c>
      <c r="C51" s="114">
        <f>SUM(C46:C50)</f>
        <v>7619016</v>
      </c>
      <c r="D51" s="114">
        <f>SUM(D46:D50)</f>
        <v>316171</v>
      </c>
      <c r="E51" s="115">
        <f>SUM(E46:E50)</f>
        <v>10565</v>
      </c>
      <c r="F51" s="10"/>
      <c r="G51" s="1"/>
      <c r="H51" s="1"/>
      <c r="I51" s="1"/>
    </row>
    <row r="52" spans="1:9" s="65" customFormat="1" ht="32.25" thickBot="1">
      <c r="A52" s="108" t="s">
        <v>75</v>
      </c>
      <c r="B52" s="109"/>
      <c r="C52" s="109"/>
      <c r="D52" s="109">
        <f>B50-C50-D50-E50+B48-C48-D48-E48+B49-C49-D49-E49</f>
        <v>-1851</v>
      </c>
      <c r="E52" s="110"/>
      <c r="F52" s="46"/>
    </row>
    <row r="53" spans="1:9" s="18" customFormat="1">
      <c r="A53" s="17" t="s">
        <v>13</v>
      </c>
      <c r="B53" s="17"/>
      <c r="C53" s="53"/>
      <c r="D53" s="54"/>
      <c r="E53" s="17"/>
      <c r="F53" s="10"/>
      <c r="G53" s="1"/>
      <c r="H53" s="1"/>
      <c r="I53" s="1"/>
    </row>
    <row r="54" spans="1:9" s="18" customFormat="1">
      <c r="A54" s="10"/>
      <c r="B54" s="10"/>
      <c r="C54" s="10"/>
      <c r="D54" s="10"/>
      <c r="E54" s="10"/>
      <c r="F54" s="10"/>
      <c r="G54" s="1"/>
      <c r="H54" s="1"/>
      <c r="I54" s="1"/>
    </row>
  </sheetData>
  <mergeCells count="4">
    <mergeCell ref="B44:B45"/>
    <mergeCell ref="A43:E43"/>
    <mergeCell ref="A36:C36"/>
    <mergeCell ref="C44:E44"/>
  </mergeCells>
  <pageMargins left="0.31496062992125984" right="0.31496062992125984" top="0.35433070866141736" bottom="0.35433070866141736" header="0.11811023622047245" footer="0.11811023622047245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2018-02-06T11:12:11Z</cp:lastPrinted>
  <dcterms:created xsi:type="dcterms:W3CDTF">2016-04-22T06:39:22Z</dcterms:created>
  <dcterms:modified xsi:type="dcterms:W3CDTF">2018-03-16T10:24:32Z</dcterms:modified>
</cp:coreProperties>
</file>