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31"/>
  <c r="D49"/>
  <c r="E46"/>
  <c r="E47"/>
  <c r="B48"/>
  <c r="C48"/>
  <c r="E26"/>
  <c r="E29"/>
  <c r="E22"/>
  <c r="C38"/>
  <c r="E28"/>
  <c r="E19"/>
  <c r="D15"/>
  <c r="D35"/>
  <c r="C32"/>
  <c r="A38"/>
  <c r="B6"/>
  <c r="D48"/>
  <c r="D12"/>
  <c r="E18"/>
  <c r="E17"/>
  <c r="D16"/>
  <c r="D13"/>
  <c r="D11"/>
  <c r="E9"/>
  <c r="B5"/>
  <c r="D37" s="1"/>
  <c r="E48" l="1"/>
  <c r="D31"/>
  <c r="D19"/>
  <c r="D32" l="1"/>
  <c r="E10"/>
  <c r="E32" l="1"/>
  <c r="E38" s="1"/>
  <c r="D39" s="1"/>
</calcChain>
</file>

<file path=xl/sharedStrings.xml><?xml version="1.0" encoding="utf-8"?>
<sst xmlns="http://schemas.openxmlformats.org/spreadsheetml/2006/main" count="107" uniqueCount="72">
  <si>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</si>
  <si>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</si>
  <si>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</si>
  <si>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</si>
  <si>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</si>
  <si>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</si>
  <si>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</si>
  <si>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</si>
  <si>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</si>
  <si>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</si>
  <si>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</si>
  <si>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</si>
  <si>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</si>
  <si>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</si>
  <si>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</si>
  <si>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</si>
  <si>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</si>
  <si>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</si>
  <si>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</si>
  <si>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ул.Университетская,  д.31</t>
  </si>
  <si>
    <t>Остаток средств на конец периода (+ есть средства, -задолженность)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</si>
  <si>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</si>
  <si>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</si>
  <si>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</si>
  <si>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</si>
  <si>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</si>
  <si>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</si>
  <si>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</si>
  <si>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</si>
  <si>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</si>
  <si>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ноябрь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</si>
  <si>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</si>
  <si>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</si>
  <si>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</si>
  <si>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</si>
  <si>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</si>
  <si>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руб.</t>
  </si>
  <si>
    <t>Отчет по предоставлению коммунальных услуг по жилым помещениям за 2017 г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</si>
  <si>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</si>
  <si>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</si>
  <si>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</si>
  <si>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</si>
  <si>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</si>
  <si>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</si>
  <si>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8. Расходы на коммунальные услуги потребляемые в целях содержания общего имущества дома</t>
  </si>
  <si>
    <t>Финансовый счет дома</t>
  </si>
  <si>
    <t>по индивид. потреблению, руб</t>
  </si>
  <si>
    <t>ремонт мягкой кровли балконных козырьков,кв.108</t>
  </si>
  <si>
    <t>ремонт межпанельных швов кв.44,54,77,102</t>
  </si>
  <si>
    <t>Предоставлено РСО по приборам учета, руб</t>
  </si>
  <si>
    <t>Всего начислено УК Атал</t>
  </si>
  <si>
    <t>ремонт мягкой кровли кв.33,70</t>
  </si>
  <si>
    <t>изготовление и установка двери выхода на крышу п.1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</si>
  <si>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</si>
  <si>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</si>
  <si>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</si>
  <si>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</si>
  <si>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</si>
  <si>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стояка канализации кв. 11,15</t>
  </si>
  <si>
    <t>октябрь</t>
  </si>
  <si>
    <t>замена вентилей на общедомовой системе ГВС п.6</t>
  </si>
  <si>
    <t>сент,ноябрь</t>
  </si>
  <si>
    <t>ремонт штукатурки откосов на подъездных пласт.окнах п.1,2,3</t>
  </si>
  <si>
    <t>изготовление и установка новых пластиковых окон п.1,2,3</t>
  </si>
  <si>
    <t>замена стояка ХГВС кв.119,123,61,58,170</t>
  </si>
  <si>
    <t>май,авг,сент,нояб</t>
  </si>
  <si>
    <t>замена стояка отопления,кв.90,29,84,24,151,55,188,71,127</t>
  </si>
  <si>
    <t>июль-ноябрь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</si>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</sst>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2" fontId="4" fillId="0" borderId="16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top" wrapTex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Font="1" applyFill="1" applyBorder="1"/>
    <xf numFmtId="1" fontId="5" fillId="0" borderId="15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0" fillId="2" borderId="0" xfId="0" applyFill="1"/>
    <xf numFmtId="164" fontId="5" fillId="0" borderId="1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6" fillId="0" borderId="2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8" fillId="2" borderId="11" xfId="1" applyNumberFormat="1" applyFont="1" applyFill="1" applyBorder="1" applyAlignment="1">
      <alignment vertical="top" wrapText="1"/>
    </xf>
    <xf numFmtId="164" fontId="8" fillId="2" borderId="12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4" fillId="2" borderId="8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5" xfId="1" applyNumberFormat="1" applyFont="1" applyFill="1" applyBorder="1" applyAlignment="1">
      <alignment vertical="top" wrapText="1"/>
    </xf>
    <xf numFmtId="164" fontId="4" fillId="0" borderId="16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/>
    </xf>
    <xf numFmtId="164" fontId="6" fillId="0" borderId="16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64" fontId="4" fillId="0" borderId="15" xfId="1" applyNumberFormat="1" applyFont="1" applyFill="1" applyBorder="1" applyAlignment="1">
      <alignment vertical="top"/>
    </xf>
    <xf numFmtId="164" fontId="4" fillId="0" borderId="16" xfId="1" applyNumberFormat="1" applyFont="1" applyFill="1" applyBorder="1" applyAlignment="1">
      <alignment vertical="top"/>
    </xf>
    <xf numFmtId="2" fontId="5" fillId="0" borderId="18" xfId="0" applyNumberFormat="1" applyFont="1" applyFill="1" applyBorder="1" applyAlignment="1">
      <alignment vertical="top" wrapText="1"/>
    </xf>
    <xf numFmtId="164" fontId="4" fillId="0" borderId="19" xfId="1" applyNumberFormat="1" applyFont="1" applyFill="1" applyBorder="1" applyAlignment="1">
      <alignment vertical="top" wrapText="1"/>
    </xf>
    <xf numFmtId="164" fontId="6" fillId="0" borderId="2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26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topLeftCell="A28" workbookViewId="0">
      <selection activeCell="E16" sqref="E16"/>
    </sheetView>
  </sheetViews>
  <sheetFormatPr defaultRowHeight="15.75"/>
  <cols>
    <col min="1" max="1" width="73.7109375" style="8" customWidth="1"/>
    <col min="2" max="2" width="18" style="8" customWidth="1"/>
    <col min="3" max="3" width="13.7109375" style="8" customWidth="1"/>
    <col min="4" max="4" width="15.7109375" style="8" customWidth="1"/>
    <col min="5" max="5" width="14.140625" style="8" customWidth="1"/>
    <col min="6" max="6" width="11.85546875" style="4" bestFit="1" customWidth="1"/>
  </cols>
  <sheetData>
    <row r="1" spans="1:9" s="18" customFormat="1" ht="31.5">
      <c r="A1" s="40" t="s">
        <v>14</v>
      </c>
      <c r="B1" s="8"/>
      <c r="C1" s="8" t="s">
        <v>34</v>
      </c>
      <c r="D1" s="41" t="s">
        <v>25</v>
      </c>
      <c r="E1" s="41">
        <v>12</v>
      </c>
      <c r="F1" s="4"/>
    </row>
    <row r="2" spans="1:9" s="18" customFormat="1">
      <c r="A2" s="42" t="s">
        <v>19</v>
      </c>
      <c r="B2" s="8"/>
      <c r="C2" s="8"/>
      <c r="D2" s="8"/>
      <c r="E2" s="8"/>
      <c r="F2" s="4"/>
    </row>
    <row r="3" spans="1:9" s="18" customFormat="1">
      <c r="A3" s="8" t="s">
        <v>35</v>
      </c>
      <c r="B3" s="8">
        <v>11850.3</v>
      </c>
      <c r="C3" s="8"/>
      <c r="D3" s="8"/>
      <c r="E3" s="8"/>
      <c r="F3" s="4"/>
    </row>
    <row r="4" spans="1:9" s="18" customFormat="1">
      <c r="A4" s="8" t="s">
        <v>0</v>
      </c>
      <c r="B4" s="8">
        <v>19.5</v>
      </c>
      <c r="C4" s="8"/>
      <c r="D4" s="8"/>
      <c r="E4" s="8"/>
      <c r="F4" s="4"/>
    </row>
    <row r="5" spans="1:9" s="18" customFormat="1">
      <c r="A5" s="8" t="s">
        <v>26</v>
      </c>
      <c r="B5" s="113">
        <f>B3*B4*E1</f>
        <v>2772970.1999999997</v>
      </c>
      <c r="C5" s="43"/>
      <c r="D5" s="43"/>
      <c r="E5" s="8"/>
      <c r="F5" s="43"/>
      <c r="G5" s="8"/>
    </row>
    <row r="6" spans="1:9" s="18" customFormat="1" ht="31.5">
      <c r="A6" s="8" t="s">
        <v>68</v>
      </c>
      <c r="B6" s="113">
        <f>-118342.38-19340.24</f>
        <v>-137682.62</v>
      </c>
      <c r="C6" s="43"/>
      <c r="D6" s="43"/>
      <c r="E6" s="8"/>
      <c r="F6" s="43"/>
      <c r="G6" s="8"/>
      <c r="H6" s="19"/>
      <c r="I6" s="19"/>
    </row>
    <row r="7" spans="1:9" s="18" customFormat="1" ht="16.5" thickBot="1">
      <c r="A7" s="8" t="s">
        <v>1</v>
      </c>
      <c r="B7" s="8">
        <v>100</v>
      </c>
      <c r="C7" s="8"/>
      <c r="D7" s="8"/>
      <c r="E7" s="8"/>
      <c r="F7" s="43"/>
    </row>
    <row r="8" spans="1:9" s="20" customFormat="1" ht="66" customHeight="1">
      <c r="A8" s="5" t="s">
        <v>2</v>
      </c>
      <c r="B8" s="7" t="s">
        <v>16</v>
      </c>
      <c r="C8" s="7" t="s">
        <v>23</v>
      </c>
      <c r="D8" s="7" t="s">
        <v>27</v>
      </c>
      <c r="E8" s="6" t="s">
        <v>24</v>
      </c>
      <c r="F8" s="9"/>
    </row>
    <row r="9" spans="1:9" s="18" customFormat="1" ht="15.75" customHeight="1">
      <c r="A9" s="10" t="s">
        <v>3</v>
      </c>
      <c r="B9" s="26" t="s">
        <v>17</v>
      </c>
      <c r="C9" s="78" t="s">
        <v>28</v>
      </c>
      <c r="D9" s="11">
        <v>0.89</v>
      </c>
      <c r="E9" s="92">
        <f>D9*B3*E1</f>
        <v>126561.204</v>
      </c>
      <c r="F9" s="4"/>
    </row>
    <row r="10" spans="1:9" s="18" customFormat="1" ht="47.25">
      <c r="A10" s="10" t="s">
        <v>4</v>
      </c>
      <c r="B10" s="26" t="s">
        <v>17</v>
      </c>
      <c r="C10" s="78" t="s">
        <v>28</v>
      </c>
      <c r="D10" s="11">
        <f>4.63+D11+D12+D13+D14</f>
        <v>6.7145041897673474</v>
      </c>
      <c r="E10" s="92">
        <f>D10*E1*B3</f>
        <v>954826.66799999995</v>
      </c>
      <c r="F10" s="4"/>
    </row>
    <row r="11" spans="1:9" s="18" customFormat="1">
      <c r="A11" s="13" t="s">
        <v>5</v>
      </c>
      <c r="B11" s="26"/>
      <c r="C11" s="78" t="s">
        <v>28</v>
      </c>
      <c r="D11" s="11">
        <f>E11/E1/B3</f>
        <v>7.3837793136038748E-2</v>
      </c>
      <c r="E11" s="92">
        <v>10500</v>
      </c>
      <c r="F11" s="4"/>
    </row>
    <row r="12" spans="1:9" s="18" customFormat="1">
      <c r="A12" s="13" t="s">
        <v>6</v>
      </c>
      <c r="B12" s="26"/>
      <c r="C12" s="78" t="s">
        <v>28</v>
      </c>
      <c r="D12" s="11">
        <f>E12/E1/B3</f>
        <v>4.3740102219634392E-3</v>
      </c>
      <c r="E12" s="92">
        <v>622</v>
      </c>
      <c r="F12" s="4"/>
    </row>
    <row r="13" spans="1:9" s="18" customFormat="1">
      <c r="A13" s="13" t="s">
        <v>7</v>
      </c>
      <c r="B13" s="26" t="s">
        <v>17</v>
      </c>
      <c r="C13" s="78" t="s">
        <v>28</v>
      </c>
      <c r="D13" s="11">
        <f>E13/B3/E1</f>
        <v>1.9228556801656218</v>
      </c>
      <c r="E13" s="92">
        <v>273437</v>
      </c>
      <c r="F13" s="4"/>
    </row>
    <row r="14" spans="1:9" s="18" customFormat="1" ht="15.75" customHeight="1">
      <c r="A14" s="13" t="s">
        <v>71</v>
      </c>
      <c r="B14" s="26" t="s">
        <v>59</v>
      </c>
      <c r="C14" s="78" t="s">
        <v>36</v>
      </c>
      <c r="D14" s="11">
        <f>E14/E1/B3</f>
        <v>8.3436706243723791E-2</v>
      </c>
      <c r="E14" s="92">
        <v>11865</v>
      </c>
      <c r="F14" s="4"/>
      <c r="G14" s="3"/>
    </row>
    <row r="15" spans="1:9" s="18" customFormat="1" ht="47.25">
      <c r="A15" s="10" t="s">
        <v>8</v>
      </c>
      <c r="B15" s="26" t="s">
        <v>17</v>
      </c>
      <c r="C15" s="78" t="s">
        <v>28</v>
      </c>
      <c r="D15" s="11">
        <f>E15/E1/B3</f>
        <v>4.1883820100194376</v>
      </c>
      <c r="E15" s="92">
        <v>595603</v>
      </c>
      <c r="F15" s="4"/>
    </row>
    <row r="16" spans="1:9" s="18" customFormat="1">
      <c r="A16" s="10" t="s">
        <v>9</v>
      </c>
      <c r="B16" s="26" t="s">
        <v>17</v>
      </c>
      <c r="C16" s="78" t="s">
        <v>28</v>
      </c>
      <c r="D16" s="11">
        <f>E16/E1/B3</f>
        <v>2.1710913085182093</v>
      </c>
      <c r="E16" s="92">
        <v>308737</v>
      </c>
      <c r="F16" s="4"/>
    </row>
    <row r="17" spans="1:10" s="18" customFormat="1" ht="15.75" customHeight="1">
      <c r="A17" s="10" t="s">
        <v>10</v>
      </c>
      <c r="B17" s="26" t="s">
        <v>17</v>
      </c>
      <c r="C17" s="78" t="s">
        <v>28</v>
      </c>
      <c r="D17" s="11">
        <v>0.56999999999999995</v>
      </c>
      <c r="E17" s="92">
        <f>D17*E1*B3</f>
        <v>81056.051999999996</v>
      </c>
      <c r="F17" s="4"/>
    </row>
    <row r="18" spans="1:10" s="18" customFormat="1" ht="48" thickBot="1">
      <c r="A18" s="28" t="s">
        <v>11</v>
      </c>
      <c r="B18" s="29" t="s">
        <v>17</v>
      </c>
      <c r="C18" s="30" t="s">
        <v>28</v>
      </c>
      <c r="D18" s="15">
        <v>0.49</v>
      </c>
      <c r="E18" s="93">
        <f>D18*E1*B3</f>
        <v>69679.763999999996</v>
      </c>
      <c r="F18" s="4"/>
    </row>
    <row r="19" spans="1:10" s="83" customFormat="1">
      <c r="A19" s="79" t="s">
        <v>29</v>
      </c>
      <c r="B19" s="80"/>
      <c r="C19" s="80"/>
      <c r="D19" s="81">
        <f>E19/E1/B3</f>
        <v>2.6506474519632417</v>
      </c>
      <c r="E19" s="94">
        <f>E20+E21+E22+E23+E24+E25+E26+E27+E28+E29+E30</f>
        <v>376931.61000000004</v>
      </c>
      <c r="F19" s="82"/>
    </row>
    <row r="20" spans="1:10" s="2" customFormat="1" ht="15.75" customHeight="1">
      <c r="A20" s="14" t="s">
        <v>48</v>
      </c>
      <c r="B20" s="26" t="s">
        <v>21</v>
      </c>
      <c r="C20" s="57" t="s">
        <v>28</v>
      </c>
      <c r="D20" s="12"/>
      <c r="E20" s="95">
        <v>18000</v>
      </c>
      <c r="F20" s="44"/>
    </row>
    <row r="21" spans="1:10" s="2" customFormat="1" ht="15.75" customHeight="1">
      <c r="A21" s="14" t="s">
        <v>62</v>
      </c>
      <c r="B21" s="26" t="s">
        <v>30</v>
      </c>
      <c r="C21" s="78" t="s">
        <v>28</v>
      </c>
      <c r="D21" s="12"/>
      <c r="E21" s="95">
        <v>33326.9</v>
      </c>
      <c r="F21" s="44"/>
    </row>
    <row r="22" spans="1:10" s="2" customFormat="1" ht="15.75" customHeight="1">
      <c r="A22" s="14" t="s">
        <v>63</v>
      </c>
      <c r="B22" s="26" t="s">
        <v>61</v>
      </c>
      <c r="C22" s="57" t="s">
        <v>28</v>
      </c>
      <c r="D22" s="12"/>
      <c r="E22" s="95">
        <f>80811+161586</f>
        <v>242397</v>
      </c>
      <c r="F22" s="44"/>
    </row>
    <row r="23" spans="1:10" s="2" customFormat="1" ht="15.75" customHeight="1">
      <c r="A23" s="14" t="s">
        <v>51</v>
      </c>
      <c r="B23" s="26" t="s">
        <v>22</v>
      </c>
      <c r="C23" s="57" t="s">
        <v>28</v>
      </c>
      <c r="D23" s="12"/>
      <c r="E23" s="95">
        <v>9123.02</v>
      </c>
      <c r="F23" s="44"/>
    </row>
    <row r="24" spans="1:10" s="2" customFormat="1" ht="15.75" customHeight="1">
      <c r="A24" s="14" t="s">
        <v>52</v>
      </c>
      <c r="B24" s="26" t="s">
        <v>22</v>
      </c>
      <c r="C24" s="57" t="s">
        <v>28</v>
      </c>
      <c r="D24" s="12"/>
      <c r="E24" s="95">
        <v>6300</v>
      </c>
      <c r="F24" s="44"/>
    </row>
    <row r="25" spans="1:10" s="2" customFormat="1" ht="15.75" customHeight="1">
      <c r="A25" s="14" t="s">
        <v>53</v>
      </c>
      <c r="B25" s="26" t="s">
        <v>22</v>
      </c>
      <c r="C25" s="57" t="s">
        <v>28</v>
      </c>
      <c r="D25" s="12"/>
      <c r="E25" s="95">
        <v>14374.82</v>
      </c>
      <c r="F25" s="44"/>
    </row>
    <row r="26" spans="1:10" s="2" customFormat="1" ht="15.75" customHeight="1">
      <c r="A26" s="14" t="s">
        <v>66</v>
      </c>
      <c r="B26" s="26" t="s">
        <v>67</v>
      </c>
      <c r="C26" s="77" t="s">
        <v>28</v>
      </c>
      <c r="D26" s="12"/>
      <c r="E26" s="95">
        <f>2987.36+4336.67+3280.45+1516.29+1357.55+970.55+3407.7+2225.43+1171.85</f>
        <v>21253.85</v>
      </c>
      <c r="F26" s="44"/>
    </row>
    <row r="27" spans="1:10" s="2" customFormat="1" ht="15.75" customHeight="1">
      <c r="A27" s="14" t="s">
        <v>47</v>
      </c>
      <c r="B27" s="26" t="s">
        <v>21</v>
      </c>
      <c r="C27" s="57" t="s">
        <v>28</v>
      </c>
      <c r="D27" s="11"/>
      <c r="E27" s="95">
        <v>7650</v>
      </c>
      <c r="F27" s="44"/>
    </row>
    <row r="28" spans="1:10" s="2" customFormat="1" ht="15.75" customHeight="1">
      <c r="A28" s="14" t="s">
        <v>60</v>
      </c>
      <c r="B28" s="26" t="s">
        <v>15</v>
      </c>
      <c r="C28" s="57" t="s">
        <v>28</v>
      </c>
      <c r="D28" s="11"/>
      <c r="E28" s="95">
        <f>16757.72</f>
        <v>16757.72</v>
      </c>
      <c r="F28" s="44"/>
    </row>
    <row r="29" spans="1:10" s="2" customFormat="1" ht="15.75" customHeight="1">
      <c r="A29" s="14" t="s">
        <v>64</v>
      </c>
      <c r="B29" s="26" t="s">
        <v>65</v>
      </c>
      <c r="C29" s="57" t="s">
        <v>28</v>
      </c>
      <c r="D29" s="11"/>
      <c r="E29" s="95">
        <f>1396.29+613.42+495.62+2677.05</f>
        <v>5182.38</v>
      </c>
      <c r="F29" s="44"/>
    </row>
    <row r="30" spans="1:10" s="2" customFormat="1" ht="15.75" customHeight="1" thickBot="1">
      <c r="A30" s="16" t="s">
        <v>58</v>
      </c>
      <c r="B30" s="31" t="s">
        <v>59</v>
      </c>
      <c r="C30" s="32" t="s">
        <v>28</v>
      </c>
      <c r="D30" s="33"/>
      <c r="E30" s="96">
        <v>2565.92</v>
      </c>
      <c r="F30" s="44"/>
    </row>
    <row r="31" spans="1:10" s="25" customFormat="1" ht="32.25" thickBot="1">
      <c r="A31" s="22" t="s">
        <v>44</v>
      </c>
      <c r="B31" s="23"/>
      <c r="C31" s="23" t="s">
        <v>28</v>
      </c>
      <c r="D31" s="109">
        <f>E31/E1/B3</f>
        <v>1.7460176816901962</v>
      </c>
      <c r="E31" s="110">
        <f>D48+D49</f>
        <v>248290</v>
      </c>
      <c r="F31" s="38"/>
      <c r="G31" s="39"/>
      <c r="H31" s="24"/>
      <c r="I31" s="24"/>
      <c r="J31" s="24"/>
    </row>
    <row r="32" spans="1:10" s="18" customFormat="1" ht="19.5" thickBot="1">
      <c r="A32" s="35" t="s">
        <v>12</v>
      </c>
      <c r="B32" s="36"/>
      <c r="C32" s="76" t="str">
        <f>C28</f>
        <v>руб</v>
      </c>
      <c r="D32" s="66">
        <f>D9+D10+D15+D16+D17+D18+D19+D31</f>
        <v>19.420642641958434</v>
      </c>
      <c r="E32" s="97">
        <f>E9+E10+E15+E16+E17+E18+E19+E31</f>
        <v>2761685.298</v>
      </c>
      <c r="F32" s="45"/>
      <c r="G32" s="1"/>
    </row>
    <row r="33" spans="1:10" s="25" customFormat="1" ht="16.5" thickBot="1">
      <c r="A33" s="119" t="s">
        <v>45</v>
      </c>
      <c r="B33" s="120"/>
      <c r="C33" s="120"/>
      <c r="D33" s="60" t="s">
        <v>54</v>
      </c>
      <c r="E33" s="61" t="s">
        <v>55</v>
      </c>
      <c r="F33" s="62"/>
      <c r="G33" s="38"/>
      <c r="H33" s="63"/>
      <c r="I33" s="24"/>
      <c r="J33" s="24"/>
    </row>
    <row r="34" spans="1:10" s="68" customFormat="1" ht="33" customHeight="1">
      <c r="A34" s="46" t="s">
        <v>56</v>
      </c>
      <c r="B34" s="34"/>
      <c r="C34" s="67" t="s">
        <v>36</v>
      </c>
      <c r="D34" s="111">
        <v>110584</v>
      </c>
      <c r="E34" s="86"/>
      <c r="F34" s="47"/>
    </row>
    <row r="35" spans="1:10" s="68" customFormat="1">
      <c r="A35" s="13" t="s">
        <v>18</v>
      </c>
      <c r="B35" s="27"/>
      <c r="C35" s="69" t="s">
        <v>36</v>
      </c>
      <c r="D35" s="112">
        <f>2178*E1</f>
        <v>26136</v>
      </c>
      <c r="E35" s="87"/>
      <c r="F35" s="47"/>
    </row>
    <row r="36" spans="1:10" s="68" customFormat="1" ht="31.5">
      <c r="A36" s="13" t="s">
        <v>33</v>
      </c>
      <c r="B36" s="27"/>
      <c r="C36" s="69" t="s">
        <v>36</v>
      </c>
      <c r="D36" s="112">
        <v>23621</v>
      </c>
      <c r="E36" s="87"/>
      <c r="F36" s="48"/>
    </row>
    <row r="37" spans="1:10" s="70" customFormat="1" ht="15.75" customHeight="1">
      <c r="A37" s="13" t="s">
        <v>57</v>
      </c>
      <c r="B37" s="27"/>
      <c r="C37" s="69" t="s">
        <v>36</v>
      </c>
      <c r="D37" s="112">
        <f>B5+B6</f>
        <v>2635287.5799999996</v>
      </c>
      <c r="E37" s="87"/>
      <c r="F37" s="49"/>
    </row>
    <row r="38" spans="1:10" s="70" customFormat="1" ht="15.75" customHeight="1">
      <c r="A38" s="64" t="str">
        <f>A32</f>
        <v>итого расходы</v>
      </c>
      <c r="B38" s="65"/>
      <c r="C38" s="71" t="str">
        <f>C37</f>
        <v>руб.</v>
      </c>
      <c r="D38" s="88"/>
      <c r="E38" s="89">
        <f>E32</f>
        <v>2761685.298</v>
      </c>
      <c r="F38" s="49"/>
    </row>
    <row r="39" spans="1:10" s="75" customFormat="1" ht="15.75" customHeight="1">
      <c r="A39" s="50" t="s">
        <v>20</v>
      </c>
      <c r="B39" s="37"/>
      <c r="C39" s="72" t="s">
        <v>36</v>
      </c>
      <c r="D39" s="90">
        <f>D34+D35+D36+D37-E38</f>
        <v>33943.281999999657</v>
      </c>
      <c r="E39" s="91"/>
      <c r="F39" s="51"/>
      <c r="G39" s="73"/>
      <c r="H39" s="74"/>
      <c r="I39" s="74"/>
      <c r="J39" s="74"/>
    </row>
    <row r="40" spans="1:10" s="18" customFormat="1" ht="16.5" thickBot="1">
      <c r="A40" s="116" t="s">
        <v>37</v>
      </c>
      <c r="B40" s="117"/>
      <c r="C40" s="117"/>
      <c r="D40" s="117"/>
      <c r="E40" s="118"/>
      <c r="F40" s="52"/>
    </row>
    <row r="41" spans="1:10" s="59" customFormat="1" ht="15.75" customHeight="1">
      <c r="A41" s="56" t="s">
        <v>31</v>
      </c>
      <c r="B41" s="114" t="s">
        <v>49</v>
      </c>
      <c r="C41" s="121" t="s">
        <v>50</v>
      </c>
      <c r="D41" s="122"/>
      <c r="E41" s="123"/>
      <c r="F41" s="4"/>
      <c r="G41" s="58"/>
      <c r="H41" s="58"/>
      <c r="I41" s="58"/>
    </row>
    <row r="42" spans="1:10" s="59" customFormat="1" ht="65.25" customHeight="1">
      <c r="A42" s="10"/>
      <c r="B42" s="115"/>
      <c r="C42" s="98" t="s">
        <v>46</v>
      </c>
      <c r="D42" s="98" t="s">
        <v>38</v>
      </c>
      <c r="E42" s="99" t="s">
        <v>69</v>
      </c>
      <c r="F42" s="4"/>
      <c r="G42" s="58"/>
      <c r="H42" s="58"/>
      <c r="I42" s="58"/>
    </row>
    <row r="43" spans="1:10" s="18" customFormat="1">
      <c r="A43" s="21" t="s">
        <v>39</v>
      </c>
      <c r="B43" s="84">
        <v>2778515</v>
      </c>
      <c r="C43" s="84">
        <v>2778514</v>
      </c>
      <c r="D43" s="84"/>
      <c r="E43" s="85"/>
      <c r="F43" s="53"/>
    </row>
    <row r="44" spans="1:10" s="18" customFormat="1">
      <c r="A44" s="21" t="s">
        <v>40</v>
      </c>
      <c r="B44" s="84">
        <v>1476404</v>
      </c>
      <c r="C44" s="84">
        <v>1363682</v>
      </c>
      <c r="D44" s="84">
        <v>98545</v>
      </c>
      <c r="E44" s="85"/>
      <c r="F44" s="53"/>
    </row>
    <row r="45" spans="1:10" s="18" customFormat="1">
      <c r="A45" s="21" t="s">
        <v>41</v>
      </c>
      <c r="B45" s="84">
        <v>259857</v>
      </c>
      <c r="C45" s="84">
        <v>247993</v>
      </c>
      <c r="D45" s="84">
        <v>10737</v>
      </c>
      <c r="E45" s="85">
        <v>1373</v>
      </c>
      <c r="F45" s="53"/>
    </row>
    <row r="46" spans="1:10" s="18" customFormat="1">
      <c r="A46" s="21" t="s">
        <v>42</v>
      </c>
      <c r="B46" s="84">
        <v>470860</v>
      </c>
      <c r="C46" s="84">
        <v>453448</v>
      </c>
      <c r="D46" s="84">
        <v>13542</v>
      </c>
      <c r="E46" s="85">
        <f>2278+1592</f>
        <v>3870</v>
      </c>
      <c r="F46" s="53"/>
    </row>
    <row r="47" spans="1:10" s="18" customFormat="1" ht="16.5" thickBot="1">
      <c r="A47" s="104" t="s">
        <v>43</v>
      </c>
      <c r="B47" s="105">
        <v>934746</v>
      </c>
      <c r="C47" s="105">
        <v>808499</v>
      </c>
      <c r="D47" s="105">
        <v>132139</v>
      </c>
      <c r="E47" s="106">
        <f>149+386</f>
        <v>535</v>
      </c>
      <c r="F47" s="53"/>
    </row>
    <row r="48" spans="1:10" s="18" customFormat="1" ht="16.5" thickBot="1">
      <c r="A48" s="35" t="s">
        <v>32</v>
      </c>
      <c r="B48" s="107">
        <f>SUM(B43:B47)</f>
        <v>5920382</v>
      </c>
      <c r="C48" s="107">
        <f>SUM(C43:C47)</f>
        <v>5652136</v>
      </c>
      <c r="D48" s="107">
        <f>SUM(D43:D47)</f>
        <v>254963</v>
      </c>
      <c r="E48" s="108">
        <f>SUM(E43:E47)</f>
        <v>5778</v>
      </c>
      <c r="F48" s="4"/>
    </row>
    <row r="49" spans="1:6" s="68" customFormat="1" ht="32.25" thickBot="1">
      <c r="A49" s="100" t="s">
        <v>70</v>
      </c>
      <c r="B49" s="101"/>
      <c r="C49" s="101"/>
      <c r="D49" s="101">
        <f>B47-C47-D47-E47+B45-C45-D45-E45+B46-C46-D46-E46</f>
        <v>-6673</v>
      </c>
      <c r="E49" s="102"/>
      <c r="F49" s="103"/>
    </row>
    <row r="50" spans="1:6" s="18" customFormat="1">
      <c r="A50" s="17" t="s">
        <v>13</v>
      </c>
      <c r="B50" s="17"/>
      <c r="C50" s="54"/>
      <c r="D50" s="55"/>
      <c r="E50" s="17"/>
      <c r="F50" s="4"/>
    </row>
    <row r="51" spans="1:6" s="18" customFormat="1">
      <c r="A51" s="8"/>
      <c r="B51" s="8"/>
      <c r="C51" s="8"/>
      <c r="D51" s="8"/>
      <c r="E51" s="8"/>
      <c r="F51" s="4"/>
    </row>
    <row r="52" spans="1:6" s="18" customFormat="1">
      <c r="A52" s="8"/>
      <c r="B52" s="8"/>
      <c r="C52" s="8"/>
      <c r="D52" s="8"/>
      <c r="E52" s="8"/>
      <c r="F52" s="4"/>
    </row>
  </sheetData>
  <mergeCells count="4">
    <mergeCell ref="B41:B42"/>
    <mergeCell ref="A40:E40"/>
    <mergeCell ref="A33:C33"/>
    <mergeCell ref="C41:E41"/>
  </mergeCells>
  <pageMargins left="0.31496062992125984" right="0.31496062992125984" top="0.35433070866141736" bottom="0.35433070866141736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2018-02-06T11:19:42Z</cp:lastPrinted>
  <dcterms:created xsi:type="dcterms:W3CDTF">2016-04-22T06:39:22Z</dcterms:created>
  <dcterms:modified xsi:type="dcterms:W3CDTF">2018-03-16T10:24:53Z</dcterms:modified>
</cp:coreProperties>
</file>