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7" i="1"/>
  <c r="D27" s="1"/>
  <c r="E26"/>
  <c r="D45"/>
  <c r="E42"/>
  <c r="E43"/>
  <c r="B44"/>
  <c r="C44"/>
  <c r="E44"/>
  <c r="E19"/>
  <c r="C28"/>
  <c r="C34"/>
  <c r="D13"/>
  <c r="D31"/>
  <c r="A34"/>
  <c r="E20"/>
  <c r="E25"/>
  <c r="B6"/>
  <c r="D44"/>
  <c r="B5"/>
  <c r="D33" s="1"/>
  <c r="D26" l="1"/>
  <c r="D12"/>
  <c r="E3"/>
  <c r="D15" l="1"/>
  <c r="E17"/>
  <c r="E18"/>
  <c r="D16"/>
  <c r="D14"/>
  <c r="D11"/>
  <c r="D10" s="1"/>
  <c r="E9"/>
  <c r="E10" l="1"/>
  <c r="E28" s="1"/>
  <c r="E34" s="1"/>
  <c r="D35" s="1"/>
  <c r="D19"/>
  <c r="D28" s="1"/>
</calcChain>
</file>

<file path=xl/sharedStrings.xml><?xml version="1.0" encoding="utf-8"?>
<sst xmlns="http://schemas.openxmlformats.org/spreadsheetml/2006/main" count="98" uniqueCount="69">
  <si>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</si>
  <si>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</si>
  <si>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</si>
  <si>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</si>
  <si>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</si>
  <si>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</si>
  <si>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</si>
  <si>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</si>
  <si>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</si>
  <si>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</si>
  <si>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</si>
  <si>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</si>
  <si>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</si>
  <si>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</si>
  <si>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</si>
  <si>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</si>
  <si>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</si>
  <si>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</si>
  <si>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д.35</t>
  </si>
  <si>
    <t>ремонт входной площадки крыльца</t>
  </si>
  <si>
    <t>май</t>
  </si>
  <si>
    <t>Остаток средств на конец периода (+ есть средства, -задолженность)</t>
  </si>
  <si>
    <t>июль</t>
  </si>
  <si>
    <t>сентябрь</t>
  </si>
  <si>
    <t>единица измерения работы и услуги</t>
  </si>
  <si>
    <t>Цена выполненной работы и услуги в руб.</t>
  </si>
  <si>
    <t>Кол-во месяцев</t>
  </si>
  <si>
    <t>Стоимость выполн.работы /услуги на 1 кв.м.</t>
  </si>
  <si>
    <t>Начислено за данный период по статье "содержание помещения", руб</t>
  </si>
  <si>
    <t>руб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</si>
  <si>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</si>
  <si>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</si>
  <si>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</si>
  <si>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 г</t>
  </si>
  <si>
    <t>Площадь дома на 01/01/2017 г, м2</t>
  </si>
  <si>
    <t>Остаток средств на 01/01/2017 г (+ есть средства, -задолженность)</t>
  </si>
  <si>
    <t>руб.</t>
  </si>
  <si>
    <t>Отчет по предоставлению коммунальных услуг по жилым помещениям за 2017 г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</si>
  <si>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</si>
  <si>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</si>
  <si>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</si>
  <si>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</si>
  <si>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</si>
  <si>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</si>
  <si>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</si>
  <si>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Финансовый счет дома</t>
  </si>
  <si>
    <t>по индивид. потреблению, руб</t>
  </si>
  <si>
    <t>7.Работы по ремонту общедомового имущества всего, в т.ч.</t>
  </si>
  <si>
    <t>ремонт кровли, кв. 123,125,127</t>
  </si>
  <si>
    <t>9.обслуживание спецсчета</t>
  </si>
  <si>
    <t>май,июль,авг</t>
  </si>
  <si>
    <t>замена стояка отопления кв.71,33,5,65,1,3</t>
  </si>
  <si>
    <t>в т.ч. Нежилые</t>
  </si>
  <si>
    <t>Предоставлено РСО по приборам учета, руб</t>
  </si>
  <si>
    <t>Всего начислено УК Атал</t>
  </si>
  <si>
    <t>замена стояка канализации, кв.71,16</t>
  </si>
  <si>
    <t>июнь,сент</t>
  </si>
  <si>
    <t>подготовка к отопит.сезону и окраска теплоузлов</t>
  </si>
  <si>
    <t>Приход,руб</t>
  </si>
  <si>
    <t>Расход,руб</t>
  </si>
  <si>
    <t>*электроизмерительные работы</t>
  </si>
  <si>
    <t>Начислено собственникам</t>
  </si>
  <si>
    <t>поверка общедомового прибора учета (ОДПУ)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</si>
  <si>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</si>
  <si>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</si>
  <si>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</si>
  <si>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Начислено взносов по дому на капит.ремонт по состоянию на 01.01.2018г</t>
  </si>
  <si>
    <t>тыс.руб.</t>
  </si>
  <si>
    <t>Оплачено собственниками на спецсчет взносов на капит.ремонт по состоянию на 01.01.2018г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</si>
</sst>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2" fontId="4" fillId="0" borderId="8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1" fontId="3" fillId="0" borderId="18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Fill="1"/>
    <xf numFmtId="0" fontId="0" fillId="0" borderId="0" xfId="0" applyFont="1" applyFill="1"/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10" fillId="0" borderId="0" xfId="0" applyFont="1" applyFill="1"/>
    <xf numFmtId="0" fontId="7" fillId="0" borderId="0" xfId="0" applyFont="1" applyFill="1" applyAlignment="1">
      <alignment vertical="top"/>
    </xf>
    <xf numFmtId="0" fontId="11" fillId="0" borderId="0" xfId="0" applyFont="1" applyFill="1"/>
    <xf numFmtId="0" fontId="5" fillId="2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10" fillId="0" borderId="0" xfId="0" applyFont="1" applyFill="1" applyBorder="1"/>
    <xf numFmtId="1" fontId="4" fillId="0" borderId="18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0" fillId="2" borderId="0" xfId="0" applyFill="1"/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5" fillId="0" borderId="16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vertical="top" wrapText="1"/>
    </xf>
    <xf numFmtId="164" fontId="5" fillId="0" borderId="9" xfId="1" applyNumberFormat="1" applyFont="1" applyFill="1" applyBorder="1" applyAlignment="1">
      <alignment vertical="top" wrapText="1"/>
    </xf>
    <xf numFmtId="164" fontId="7" fillId="2" borderId="8" xfId="1" applyNumberFormat="1" applyFont="1" applyFill="1" applyBorder="1" applyAlignment="1">
      <alignment vertical="top" wrapText="1"/>
    </xf>
    <xf numFmtId="164" fontId="7" fillId="2" borderId="9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3" fillId="2" borderId="6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top" wrapText="1"/>
    </xf>
    <xf numFmtId="164" fontId="3" fillId="0" borderId="9" xfId="1" applyNumberFormat="1" applyFont="1" applyFill="1" applyBorder="1" applyAlignment="1">
      <alignment vertical="top" wrapText="1"/>
    </xf>
    <xf numFmtId="164" fontId="3" fillId="0" borderId="19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/>
    </xf>
    <xf numFmtId="164" fontId="5" fillId="0" borderId="12" xfId="1" applyNumberFormat="1" applyFont="1" applyFill="1" applyBorder="1" applyAlignment="1">
      <alignment vertical="top"/>
    </xf>
    <xf numFmtId="0" fontId="4" fillId="0" borderId="7" xfId="0" applyNumberFormat="1" applyFont="1" applyFill="1" applyBorder="1" applyAlignment="1">
      <alignment vertical="top" wrapText="1"/>
    </xf>
    <xf numFmtId="164" fontId="4" fillId="0" borderId="8" xfId="1" applyNumberFormat="1" applyFont="1" applyFill="1" applyBorder="1" applyAlignment="1">
      <alignment vertical="top"/>
    </xf>
    <xf numFmtId="164" fontId="4" fillId="0" borderId="9" xfId="1" applyNumberFormat="1" applyFont="1" applyFill="1" applyBorder="1" applyAlignment="1">
      <alignment vertical="top"/>
    </xf>
    <xf numFmtId="164" fontId="3" fillId="0" borderId="11" xfId="1" applyNumberFormat="1" applyFont="1" applyFill="1" applyBorder="1" applyAlignment="1">
      <alignment vertical="top"/>
    </xf>
    <xf numFmtId="164" fontId="3" fillId="0" borderId="12" xfId="1" applyNumberFormat="1" applyFont="1" applyFill="1" applyBorder="1" applyAlignment="1">
      <alignment vertical="top"/>
    </xf>
    <xf numFmtId="2" fontId="4" fillId="0" borderId="11" xfId="0" applyNumberFormat="1" applyFont="1" applyFill="1" applyBorder="1" applyAlignment="1">
      <alignment vertical="top" wrapText="1"/>
    </xf>
    <xf numFmtId="164" fontId="3" fillId="0" borderId="12" xfId="1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164" fontId="3" fillId="0" borderId="15" xfId="1" applyNumberFormat="1" applyFont="1" applyFill="1" applyBorder="1" applyAlignment="1">
      <alignment vertical="top" wrapText="1"/>
    </xf>
    <xf numFmtId="164" fontId="5" fillId="0" borderId="15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7" fillId="0" borderId="0" xfId="1" applyNumberFormat="1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/>
    <xf numFmtId="0" fontId="10" fillId="0" borderId="0" xfId="0" applyFont="1"/>
    <xf numFmtId="164" fontId="3" fillId="0" borderId="0" xfId="1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2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31" workbookViewId="0">
      <selection activeCell="E2" sqref="E2"/>
    </sheetView>
  </sheetViews>
  <sheetFormatPr defaultRowHeight="15.75"/>
  <cols>
    <col min="1" max="1" width="73.85546875" style="4" customWidth="1"/>
    <col min="2" max="2" width="15" style="4" customWidth="1"/>
    <col min="3" max="3" width="13.7109375" style="4" customWidth="1"/>
    <col min="4" max="4" width="15.42578125" style="4" customWidth="1"/>
    <col min="5" max="5" width="14.140625" style="4" customWidth="1"/>
    <col min="6" max="6" width="11.85546875" style="4" bestFit="1" customWidth="1"/>
    <col min="7" max="8" width="9.140625" style="51"/>
  </cols>
  <sheetData>
    <row r="1" spans="1:9" s="1" customFormat="1" ht="31.5">
      <c r="A1" s="32" t="s">
        <v>14</v>
      </c>
      <c r="B1" s="4"/>
      <c r="C1" s="4" t="s">
        <v>33</v>
      </c>
      <c r="D1" s="33" t="s">
        <v>26</v>
      </c>
      <c r="E1" s="33">
        <v>12</v>
      </c>
      <c r="F1" s="4"/>
      <c r="G1" s="18"/>
      <c r="H1" s="18"/>
    </row>
    <row r="2" spans="1:9" s="1" customFormat="1" ht="15.75" customHeight="1">
      <c r="A2" s="34" t="s">
        <v>18</v>
      </c>
      <c r="B2" s="4"/>
      <c r="C2" s="4"/>
      <c r="D2" s="4"/>
      <c r="E2" s="131" t="s">
        <v>52</v>
      </c>
      <c r="F2" s="4"/>
      <c r="G2" s="18"/>
      <c r="H2" s="18"/>
    </row>
    <row r="3" spans="1:9" s="1" customFormat="1">
      <c r="A3" s="4" t="s">
        <v>34</v>
      </c>
      <c r="B3" s="4">
        <v>4966.1000000000004</v>
      </c>
      <c r="C3" s="4"/>
      <c r="D3" s="4"/>
      <c r="E3" s="46">
        <f>176*E1*B4</f>
        <v>41944.32</v>
      </c>
      <c r="F3" s="4"/>
      <c r="G3" s="18"/>
      <c r="H3" s="18"/>
    </row>
    <row r="4" spans="1:9" s="1" customFormat="1">
      <c r="A4" s="4" t="s">
        <v>0</v>
      </c>
      <c r="B4" s="4">
        <v>19.86</v>
      </c>
      <c r="C4" s="4"/>
      <c r="D4" s="4"/>
      <c r="E4" s="4"/>
      <c r="F4" s="4"/>
      <c r="G4" s="18"/>
      <c r="H4" s="18"/>
    </row>
    <row r="5" spans="1:9" s="1" customFormat="1">
      <c r="A5" s="4" t="s">
        <v>28</v>
      </c>
      <c r="B5" s="118">
        <f>B3*B4*E1</f>
        <v>1183520.952</v>
      </c>
      <c r="C5" s="35"/>
      <c r="D5" s="35"/>
      <c r="E5" s="4"/>
      <c r="F5" s="35"/>
      <c r="G5" s="4"/>
      <c r="H5" s="18"/>
    </row>
    <row r="6" spans="1:9" s="1" customFormat="1" ht="31.5">
      <c r="A6" s="4" t="s">
        <v>63</v>
      </c>
      <c r="B6" s="118">
        <f>-67001.7-13633.8-500.93-627.16-1834.63</f>
        <v>-83598.22</v>
      </c>
      <c r="C6" s="35"/>
      <c r="D6" s="35"/>
      <c r="E6" s="4"/>
      <c r="F6" s="35"/>
      <c r="G6" s="4"/>
      <c r="H6" s="4"/>
      <c r="I6" s="19"/>
    </row>
    <row r="7" spans="1:9" s="1" customFormat="1" ht="16.5" thickBot="1">
      <c r="A7" s="4" t="s">
        <v>1</v>
      </c>
      <c r="B7" s="4">
        <v>98.82</v>
      </c>
      <c r="C7" s="4"/>
      <c r="D7" s="4"/>
      <c r="E7" s="4"/>
      <c r="F7" s="35"/>
      <c r="G7" s="18"/>
      <c r="H7" s="18"/>
    </row>
    <row r="8" spans="1:9" s="2" customFormat="1" ht="66.75" customHeight="1">
      <c r="A8" s="5" t="s">
        <v>2</v>
      </c>
      <c r="B8" s="7" t="s">
        <v>15</v>
      </c>
      <c r="C8" s="7" t="s">
        <v>24</v>
      </c>
      <c r="D8" s="7" t="s">
        <v>27</v>
      </c>
      <c r="E8" s="6" t="s">
        <v>25</v>
      </c>
      <c r="F8" s="8"/>
      <c r="G8" s="47"/>
      <c r="H8" s="47"/>
    </row>
    <row r="9" spans="1:9" s="1" customFormat="1" ht="15.75" customHeight="1">
      <c r="A9" s="9" t="s">
        <v>3</v>
      </c>
      <c r="B9" s="23" t="s">
        <v>16</v>
      </c>
      <c r="C9" s="72" t="s">
        <v>29</v>
      </c>
      <c r="D9" s="10">
        <v>0.89</v>
      </c>
      <c r="E9" s="93">
        <f>D9*B3*E1</f>
        <v>53037.948000000004</v>
      </c>
      <c r="F9" s="4"/>
      <c r="G9" s="18"/>
      <c r="H9" s="18"/>
    </row>
    <row r="10" spans="1:9" s="1" customFormat="1" ht="47.25">
      <c r="A10" s="9" t="s">
        <v>4</v>
      </c>
      <c r="B10" s="23" t="s">
        <v>16</v>
      </c>
      <c r="C10" s="72" t="s">
        <v>29</v>
      </c>
      <c r="D10" s="10">
        <f>4.63+D11+D12+D13+D14</f>
        <v>5.6135685950746055</v>
      </c>
      <c r="E10" s="93">
        <f>D10*E1*B3</f>
        <v>334530.51600000006</v>
      </c>
      <c r="F10" s="4"/>
      <c r="G10" s="18"/>
      <c r="H10" s="18"/>
    </row>
    <row r="11" spans="1:9" s="1" customFormat="1">
      <c r="A11" s="12" t="s">
        <v>5</v>
      </c>
      <c r="B11" s="23"/>
      <c r="C11" s="72" t="s">
        <v>29</v>
      </c>
      <c r="D11" s="10">
        <f>E11/E1/B3</f>
        <v>0.11981232758099916</v>
      </c>
      <c r="E11" s="93">
        <v>7140</v>
      </c>
      <c r="F11" s="4"/>
      <c r="G11" s="18"/>
      <c r="H11" s="18"/>
    </row>
    <row r="12" spans="1:9" s="1" customFormat="1">
      <c r="A12" s="12" t="s">
        <v>6</v>
      </c>
      <c r="B12" s="23"/>
      <c r="C12" s="72" t="s">
        <v>29</v>
      </c>
      <c r="D12" s="10">
        <f>E12/E1/B3</f>
        <v>7.5511971164495277E-4</v>
      </c>
      <c r="E12" s="93">
        <v>45</v>
      </c>
      <c r="F12" s="4"/>
      <c r="G12" s="18"/>
      <c r="H12" s="18"/>
    </row>
    <row r="13" spans="1:9" s="1" customFormat="1">
      <c r="A13" s="12" t="s">
        <v>60</v>
      </c>
      <c r="B13" s="23"/>
      <c r="C13" s="72" t="s">
        <v>29</v>
      </c>
      <c r="D13" s="10">
        <f>E13/E1/B3</f>
        <v>9.8266245142063183E-2</v>
      </c>
      <c r="E13" s="93">
        <v>5856</v>
      </c>
      <c r="F13" s="4"/>
      <c r="G13" s="18"/>
      <c r="H13" s="18"/>
    </row>
    <row r="14" spans="1:9" s="1" customFormat="1">
      <c r="A14" s="12" t="s">
        <v>7</v>
      </c>
      <c r="B14" s="23" t="s">
        <v>16</v>
      </c>
      <c r="C14" s="72" t="s">
        <v>29</v>
      </c>
      <c r="D14" s="10">
        <f>E14/B3/E1</f>
        <v>0.76473490263989852</v>
      </c>
      <c r="E14" s="93">
        <v>45573</v>
      </c>
      <c r="F14" s="4"/>
      <c r="G14" s="18"/>
      <c r="H14" s="18"/>
    </row>
    <row r="15" spans="1:9" s="1" customFormat="1" ht="47.25">
      <c r="A15" s="9" t="s">
        <v>8</v>
      </c>
      <c r="B15" s="23" t="s">
        <v>16</v>
      </c>
      <c r="C15" s="72" t="s">
        <v>29</v>
      </c>
      <c r="D15" s="10">
        <f>E15/E1/B3</f>
        <v>3.8461435197304383</v>
      </c>
      <c r="E15" s="93">
        <v>229204</v>
      </c>
      <c r="F15" s="4"/>
      <c r="G15" s="18"/>
      <c r="H15" s="18"/>
    </row>
    <row r="16" spans="1:9" s="1" customFormat="1">
      <c r="A16" s="9" t="s">
        <v>9</v>
      </c>
      <c r="B16" s="23" t="s">
        <v>16</v>
      </c>
      <c r="C16" s="72" t="s">
        <v>29</v>
      </c>
      <c r="D16" s="10">
        <f>E16/E1/B3</f>
        <v>1.9781954988153008</v>
      </c>
      <c r="E16" s="93">
        <v>117887</v>
      </c>
      <c r="F16" s="4"/>
      <c r="G16" s="18"/>
      <c r="H16" s="18"/>
    </row>
    <row r="17" spans="1:10" s="1" customFormat="1" ht="15.75" customHeight="1">
      <c r="A17" s="9" t="s">
        <v>10</v>
      </c>
      <c r="B17" s="23" t="s">
        <v>16</v>
      </c>
      <c r="C17" s="72" t="s">
        <v>29</v>
      </c>
      <c r="D17" s="10">
        <v>0.56999999999999995</v>
      </c>
      <c r="E17" s="93">
        <f>D17*E1*B3</f>
        <v>33968.124000000003</v>
      </c>
      <c r="F17" s="4"/>
      <c r="G17" s="18"/>
      <c r="H17" s="18"/>
    </row>
    <row r="18" spans="1:10" s="1" customFormat="1" ht="48" thickBot="1">
      <c r="A18" s="9" t="s">
        <v>11</v>
      </c>
      <c r="B18" s="23" t="s">
        <v>16</v>
      </c>
      <c r="C18" s="72" t="s">
        <v>29</v>
      </c>
      <c r="D18" s="10">
        <v>0.49</v>
      </c>
      <c r="E18" s="93">
        <f>D18*E1*B3</f>
        <v>29200.668000000001</v>
      </c>
      <c r="F18" s="4"/>
      <c r="G18" s="18"/>
      <c r="H18" s="18"/>
    </row>
    <row r="19" spans="1:10" s="78" customFormat="1">
      <c r="A19" s="73" t="s">
        <v>47</v>
      </c>
      <c r="B19" s="74"/>
      <c r="C19" s="74"/>
      <c r="D19" s="75">
        <f>E19/E1/B3</f>
        <v>1.8432270795996857</v>
      </c>
      <c r="E19" s="94">
        <f>E20+E21+E22+E23+E24+E25</f>
        <v>109843.8</v>
      </c>
      <c r="F19" s="76"/>
      <c r="G19" s="77"/>
      <c r="H19" s="77"/>
    </row>
    <row r="20" spans="1:10" s="3" customFormat="1">
      <c r="A20" s="13" t="s">
        <v>55</v>
      </c>
      <c r="B20" s="23" t="s">
        <v>56</v>
      </c>
      <c r="C20" s="72" t="s">
        <v>29</v>
      </c>
      <c r="D20" s="11"/>
      <c r="E20" s="95">
        <f>767.61+934.31</f>
        <v>1701.92</v>
      </c>
      <c r="F20" s="34"/>
      <c r="G20" s="48"/>
      <c r="H20" s="48"/>
    </row>
    <row r="21" spans="1:10" s="3" customFormat="1">
      <c r="A21" s="13" t="s">
        <v>57</v>
      </c>
      <c r="B21" s="23" t="s">
        <v>23</v>
      </c>
      <c r="C21" s="72" t="s">
        <v>29</v>
      </c>
      <c r="D21" s="11"/>
      <c r="E21" s="95">
        <v>3860.16</v>
      </c>
      <c r="F21" s="34"/>
      <c r="G21" s="48"/>
      <c r="H21" s="48"/>
    </row>
    <row r="22" spans="1:10" s="3" customFormat="1">
      <c r="A22" s="13" t="s">
        <v>19</v>
      </c>
      <c r="B22" s="23" t="s">
        <v>23</v>
      </c>
      <c r="C22" s="72" t="s">
        <v>29</v>
      </c>
      <c r="D22" s="11"/>
      <c r="E22" s="95">
        <v>51048.18</v>
      </c>
      <c r="F22" s="34"/>
      <c r="G22" s="48"/>
      <c r="H22" s="48"/>
    </row>
    <row r="23" spans="1:10" s="3" customFormat="1">
      <c r="A23" s="13" t="s">
        <v>62</v>
      </c>
      <c r="B23" s="23" t="s">
        <v>22</v>
      </c>
      <c r="C23" s="72" t="s">
        <v>29</v>
      </c>
      <c r="D23" s="11"/>
      <c r="E23" s="95">
        <v>3835.5</v>
      </c>
      <c r="F23" s="34"/>
      <c r="G23" s="48"/>
      <c r="H23" s="48"/>
    </row>
    <row r="24" spans="1:10" s="3" customFormat="1">
      <c r="A24" s="13" t="s">
        <v>48</v>
      </c>
      <c r="B24" s="23" t="s">
        <v>20</v>
      </c>
      <c r="C24" s="72" t="s">
        <v>29</v>
      </c>
      <c r="D24" s="10"/>
      <c r="E24" s="95">
        <v>37604.03</v>
      </c>
      <c r="F24" s="34"/>
      <c r="G24" s="48"/>
      <c r="H24" s="48"/>
    </row>
    <row r="25" spans="1:10" s="3" customFormat="1" ht="16.5" thickBot="1">
      <c r="A25" s="14" t="s">
        <v>51</v>
      </c>
      <c r="B25" s="79" t="s">
        <v>50</v>
      </c>
      <c r="C25" s="80" t="s">
        <v>29</v>
      </c>
      <c r="D25" s="15"/>
      <c r="E25" s="96">
        <f>1844.61+2942.47+979.37+3933.21+1440.18+654.17</f>
        <v>11794.01</v>
      </c>
      <c r="F25" s="34"/>
      <c r="G25" s="48"/>
      <c r="H25" s="48"/>
    </row>
    <row r="26" spans="1:10" s="22" customFormat="1" ht="32.25" thickBot="1">
      <c r="A26" s="83" t="s">
        <v>38</v>
      </c>
      <c r="B26" s="84"/>
      <c r="C26" s="84" t="s">
        <v>29</v>
      </c>
      <c r="D26" s="108">
        <f>E26/E1/B3</f>
        <v>1.9520851372304222</v>
      </c>
      <c r="E26" s="109">
        <f>D44+D45</f>
        <v>116331</v>
      </c>
      <c r="F26" s="26"/>
      <c r="G26" s="26"/>
      <c r="H26" s="49"/>
      <c r="I26" s="21"/>
      <c r="J26" s="21"/>
    </row>
    <row r="27" spans="1:10" s="22" customFormat="1">
      <c r="A27" s="81" t="s">
        <v>49</v>
      </c>
      <c r="B27" s="82"/>
      <c r="C27" s="82" t="s">
        <v>29</v>
      </c>
      <c r="D27" s="110">
        <f>E27/E1/B3</f>
        <v>0.105</v>
      </c>
      <c r="E27" s="111">
        <f>B3*(E1-5)*0.18</f>
        <v>6257.286000000001</v>
      </c>
      <c r="F27" s="26"/>
      <c r="G27" s="26"/>
      <c r="H27" s="49"/>
      <c r="I27" s="21"/>
      <c r="J27" s="21"/>
    </row>
    <row r="28" spans="1:10" s="1" customFormat="1" ht="16.5" thickBot="1">
      <c r="A28" s="28" t="s">
        <v>12</v>
      </c>
      <c r="B28" s="29"/>
      <c r="C28" s="71" t="str">
        <f>C27</f>
        <v>руб</v>
      </c>
      <c r="D28" s="30">
        <f>D9+D10+D15+D16+D17+D18+D19+D26+D27</f>
        <v>17.288219830450455</v>
      </c>
      <c r="E28" s="97">
        <f>E9+E10+E15+E16+E17+E18+E19+E26+E27</f>
        <v>1030260.3419999999</v>
      </c>
      <c r="F28" s="36"/>
      <c r="G28" s="50"/>
      <c r="H28" s="18"/>
    </row>
    <row r="29" spans="1:10" s="22" customFormat="1" ht="16.5" thickBot="1">
      <c r="A29" s="126" t="s">
        <v>45</v>
      </c>
      <c r="B29" s="127"/>
      <c r="C29" s="127"/>
      <c r="D29" s="54" t="s">
        <v>58</v>
      </c>
      <c r="E29" s="55" t="s">
        <v>59</v>
      </c>
      <c r="F29" s="56"/>
      <c r="G29" s="26"/>
      <c r="H29" s="57"/>
      <c r="I29" s="21"/>
      <c r="J29" s="21"/>
    </row>
    <row r="30" spans="1:10" s="64" customFormat="1" ht="18" customHeight="1">
      <c r="A30" s="37" t="s">
        <v>35</v>
      </c>
      <c r="B30" s="25"/>
      <c r="C30" s="60" t="s">
        <v>36</v>
      </c>
      <c r="D30" s="112">
        <v>23026</v>
      </c>
      <c r="E30" s="87"/>
      <c r="F30" s="38"/>
      <c r="G30" s="63"/>
      <c r="H30" s="63"/>
    </row>
    <row r="31" spans="1:10" s="64" customFormat="1">
      <c r="A31" s="12" t="s">
        <v>17</v>
      </c>
      <c r="B31" s="24"/>
      <c r="C31" s="61" t="s">
        <v>36</v>
      </c>
      <c r="D31" s="113">
        <f>618*E1</f>
        <v>7416</v>
      </c>
      <c r="E31" s="88"/>
      <c r="F31" s="38"/>
      <c r="G31" s="63"/>
      <c r="H31" s="63"/>
    </row>
    <row r="32" spans="1:10" s="64" customFormat="1" ht="31.5">
      <c r="A32" s="12" t="s">
        <v>32</v>
      </c>
      <c r="B32" s="24"/>
      <c r="C32" s="61" t="s">
        <v>36</v>
      </c>
      <c r="D32" s="113">
        <v>11133</v>
      </c>
      <c r="E32" s="88"/>
      <c r="F32" s="38"/>
      <c r="G32" s="63"/>
      <c r="H32" s="63"/>
    </row>
    <row r="33" spans="1:10" s="66" customFormat="1">
      <c r="A33" s="12" t="s">
        <v>61</v>
      </c>
      <c r="B33" s="24"/>
      <c r="C33" s="61" t="s">
        <v>36</v>
      </c>
      <c r="D33" s="113">
        <f>B5+B6</f>
        <v>1099922.7320000001</v>
      </c>
      <c r="E33" s="88"/>
      <c r="F33" s="39"/>
      <c r="G33" s="65"/>
      <c r="H33" s="65"/>
    </row>
    <row r="34" spans="1:10" s="66" customFormat="1">
      <c r="A34" s="58" t="str">
        <f>A28</f>
        <v>итого расходы</v>
      </c>
      <c r="B34" s="59"/>
      <c r="C34" s="62" t="str">
        <f>C33</f>
        <v>руб.</v>
      </c>
      <c r="D34" s="89"/>
      <c r="E34" s="90">
        <f>E28</f>
        <v>1030260.3419999999</v>
      </c>
      <c r="F34" s="39"/>
      <c r="G34" s="65"/>
      <c r="H34" s="65"/>
    </row>
    <row r="35" spans="1:10" s="70" customFormat="1" ht="15.75" customHeight="1">
      <c r="A35" s="40" t="s">
        <v>21</v>
      </c>
      <c r="B35" s="27"/>
      <c r="C35" s="67" t="s">
        <v>36</v>
      </c>
      <c r="D35" s="91">
        <f>D30+D31+D32+D33-E34</f>
        <v>111237.39000000013</v>
      </c>
      <c r="E35" s="92"/>
      <c r="F35" s="41"/>
      <c r="G35" s="41"/>
      <c r="H35" s="68"/>
      <c r="I35" s="69"/>
      <c r="J35" s="69"/>
    </row>
    <row r="36" spans="1:10" s="1" customFormat="1" ht="16.5" thickBot="1">
      <c r="A36" s="123" t="s">
        <v>37</v>
      </c>
      <c r="B36" s="124"/>
      <c r="C36" s="124"/>
      <c r="D36" s="124"/>
      <c r="E36" s="125"/>
      <c r="F36" s="42"/>
      <c r="G36" s="18"/>
      <c r="H36" s="18"/>
    </row>
    <row r="37" spans="1:10" s="53" customFormat="1" ht="15.75" customHeight="1">
      <c r="A37" s="31" t="s">
        <v>30</v>
      </c>
      <c r="B37" s="121" t="s">
        <v>53</v>
      </c>
      <c r="C37" s="128" t="s">
        <v>54</v>
      </c>
      <c r="D37" s="129"/>
      <c r="E37" s="130"/>
      <c r="F37" s="18"/>
      <c r="G37" s="52"/>
      <c r="H37" s="52"/>
      <c r="I37" s="52"/>
    </row>
    <row r="38" spans="1:10" s="53" customFormat="1" ht="63.75" customHeight="1">
      <c r="A38" s="9"/>
      <c r="B38" s="122"/>
      <c r="C38" s="98" t="s">
        <v>46</v>
      </c>
      <c r="D38" s="98" t="s">
        <v>39</v>
      </c>
      <c r="E38" s="99" t="s">
        <v>64</v>
      </c>
      <c r="F38" s="18"/>
      <c r="G38" s="52"/>
      <c r="H38" s="52"/>
      <c r="I38" s="52"/>
    </row>
    <row r="39" spans="1:10" s="1" customFormat="1">
      <c r="A39" s="20" t="s">
        <v>40</v>
      </c>
      <c r="B39" s="85">
        <v>1074254</v>
      </c>
      <c r="C39" s="85">
        <v>1074381</v>
      </c>
      <c r="D39" s="85"/>
      <c r="E39" s="86"/>
      <c r="F39" s="43"/>
      <c r="G39" s="18"/>
      <c r="H39" s="18"/>
    </row>
    <row r="40" spans="1:10" s="1" customFormat="1">
      <c r="A40" s="20" t="s">
        <v>41</v>
      </c>
      <c r="B40" s="85">
        <v>619635</v>
      </c>
      <c r="C40" s="85">
        <v>564612</v>
      </c>
      <c r="D40" s="85">
        <v>52889</v>
      </c>
      <c r="E40" s="86"/>
      <c r="F40" s="43"/>
      <c r="G40" s="18"/>
      <c r="H40" s="18"/>
    </row>
    <row r="41" spans="1:10" s="1" customFormat="1">
      <c r="A41" s="20" t="s">
        <v>42</v>
      </c>
      <c r="B41" s="85">
        <v>123753</v>
      </c>
      <c r="C41" s="85">
        <v>117899</v>
      </c>
      <c r="D41" s="85">
        <v>5576</v>
      </c>
      <c r="E41" s="86">
        <v>740</v>
      </c>
      <c r="F41" s="43"/>
      <c r="G41" s="18"/>
      <c r="H41" s="18"/>
    </row>
    <row r="42" spans="1:10" s="1" customFormat="1">
      <c r="A42" s="20" t="s">
        <v>43</v>
      </c>
      <c r="B42" s="85">
        <v>219147</v>
      </c>
      <c r="C42" s="85">
        <v>205255</v>
      </c>
      <c r="D42" s="85">
        <v>7472</v>
      </c>
      <c r="E42" s="86">
        <f>5562+857</f>
        <v>6419</v>
      </c>
      <c r="F42" s="43"/>
      <c r="G42" s="18"/>
      <c r="H42" s="18"/>
    </row>
    <row r="43" spans="1:10" s="1" customFormat="1" ht="16.5" thickBot="1">
      <c r="A43" s="103" t="s">
        <v>44</v>
      </c>
      <c r="B43" s="104">
        <v>399364</v>
      </c>
      <c r="C43" s="104">
        <v>348270</v>
      </c>
      <c r="D43" s="104">
        <v>52688</v>
      </c>
      <c r="E43" s="105">
        <f>179+60</f>
        <v>239</v>
      </c>
      <c r="F43" s="43"/>
      <c r="G43" s="18"/>
      <c r="H43" s="18"/>
    </row>
    <row r="44" spans="1:10" s="1" customFormat="1" ht="16.5" thickBot="1">
      <c r="A44" s="16" t="s">
        <v>31</v>
      </c>
      <c r="B44" s="106">
        <f>SUM(B39:B43)</f>
        <v>2436153</v>
      </c>
      <c r="C44" s="106">
        <f>SUM(C39:C43)</f>
        <v>2310417</v>
      </c>
      <c r="D44" s="106">
        <f>SUM(D39:D43)</f>
        <v>118625</v>
      </c>
      <c r="E44" s="107">
        <f>SUM(E39:E43)</f>
        <v>7398</v>
      </c>
      <c r="F44" s="4"/>
      <c r="G44" s="18"/>
      <c r="H44" s="18"/>
    </row>
    <row r="45" spans="1:10" s="64" customFormat="1" ht="32.25" thickBot="1">
      <c r="A45" s="100" t="s">
        <v>65</v>
      </c>
      <c r="B45" s="101"/>
      <c r="C45" s="101"/>
      <c r="D45" s="101">
        <f>B43-C43-D43-E43+B41-C41-D41-E41+B42-C42-D42-E42</f>
        <v>-2294</v>
      </c>
      <c r="E45" s="102"/>
      <c r="F45" s="38"/>
    </row>
    <row r="46" spans="1:10" s="117" customFormat="1">
      <c r="A46" s="119" t="s">
        <v>66</v>
      </c>
      <c r="B46" s="120"/>
      <c r="C46" s="120"/>
      <c r="D46" s="38" t="s">
        <v>67</v>
      </c>
      <c r="E46" s="114">
        <v>1058</v>
      </c>
      <c r="F46" s="63"/>
      <c r="G46" s="115"/>
      <c r="H46" s="116"/>
      <c r="I46" s="116"/>
    </row>
    <row r="47" spans="1:10" s="117" customFormat="1">
      <c r="A47" s="119" t="s">
        <v>68</v>
      </c>
      <c r="B47" s="120"/>
      <c r="C47" s="120"/>
      <c r="D47" s="38" t="s">
        <v>67</v>
      </c>
      <c r="E47" s="114">
        <v>993</v>
      </c>
      <c r="F47" s="63"/>
      <c r="G47" s="115"/>
      <c r="H47" s="116"/>
      <c r="I47" s="116"/>
    </row>
    <row r="48" spans="1:10" s="1" customFormat="1">
      <c r="A48" s="17" t="s">
        <v>13</v>
      </c>
      <c r="B48" s="17"/>
      <c r="C48" s="44"/>
      <c r="D48" s="45"/>
      <c r="E48" s="17"/>
      <c r="F48" s="4"/>
      <c r="G48" s="18"/>
      <c r="H48" s="18"/>
    </row>
    <row r="49" spans="1:8" s="1" customFormat="1">
      <c r="A49" s="4"/>
      <c r="B49" s="4"/>
      <c r="C49" s="4"/>
      <c r="D49" s="4"/>
      <c r="E49" s="4"/>
      <c r="F49" s="4"/>
      <c r="G49" s="18"/>
      <c r="H49" s="18"/>
    </row>
  </sheetData>
  <mergeCells count="6">
    <mergeCell ref="A47:C47"/>
    <mergeCell ref="B37:B38"/>
    <mergeCell ref="A36:E36"/>
    <mergeCell ref="A29:C29"/>
    <mergeCell ref="C37:E37"/>
    <mergeCell ref="A46:C46"/>
  </mergeCells>
  <pageMargins left="0.31496062992125984" right="0.31496062992125984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2018-02-06T11:26:14Z</cp:lastPrinted>
  <dcterms:created xsi:type="dcterms:W3CDTF">2016-04-22T06:39:22Z</dcterms:created>
  <dcterms:modified xsi:type="dcterms:W3CDTF">2018-03-16T10:31:34Z</dcterms:modified>
</cp:coreProperties>
</file>