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7400" windowHeight="1011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E34" i="1"/>
  <c r="D10"/>
  <c r="D14"/>
  <c r="E33" l="1"/>
  <c r="D51"/>
  <c r="E47"/>
  <c r="E48"/>
  <c r="E49"/>
  <c r="B50"/>
  <c r="C50"/>
  <c r="E50"/>
  <c r="B3"/>
  <c r="D13" s="1"/>
  <c r="E3"/>
  <c r="B5"/>
  <c r="D39" s="1"/>
  <c r="E20"/>
  <c r="E26"/>
  <c r="E28"/>
  <c r="D15"/>
  <c r="D34" s="1"/>
  <c r="D37"/>
  <c r="C34"/>
  <c r="C40" s="1"/>
  <c r="A40"/>
  <c r="B6"/>
  <c r="D50"/>
  <c r="E32"/>
  <c r="D12"/>
  <c r="E18"/>
  <c r="D16" l="1"/>
  <c r="E19"/>
  <c r="D20"/>
  <c r="D33"/>
  <c r="E9"/>
  <c r="E17"/>
  <c r="D11"/>
  <c r="E10" l="1"/>
  <c r="E40" s="1"/>
  <c r="D41" s="1"/>
</calcChain>
</file>

<file path=xl/sharedStrings.xml><?xml version="1.0" encoding="utf-8"?>
<sst xmlns="http://schemas.openxmlformats.org/spreadsheetml/2006/main" count="118" uniqueCount="77">
  <si>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</si>
  <si>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</si>
  <si>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</si>
  <si>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</si>
  <si>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</si>
  <si>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</si>
  <si>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>*работы по надлежащему содержанию и ремонту лифтов</t>
  </si>
  <si>
    <t xml:space="preserve">3.Работы по содержанию помещений, входящих в состав общего имущества в многоквартирном доме, по содержанию земельного участка и по содержанию придомовой территории. </t>
  </si>
  <si>
    <t>4.Работы по обеспечению вывоза твердых бытовых отходов</t>
  </si>
  <si>
    <t xml:space="preserve">5.Работы по обеспечению вывоза ТКО силами ООО УК "Атал".    
</t>
  </si>
  <si>
    <t xml:space="preserve">6.Обеспечение устранения аварий в соответствии с установленными предельными сроками на внутридомовых инженерных системах в многоквартирном доме. </t>
  </si>
  <si>
    <t>итого расходы</t>
  </si>
  <si>
    <t>Администрация ООО УК "Атал"</t>
  </si>
  <si>
    <t>Отчет о выполнении договора управления по содержанию общего имущества дома.</t>
  </si>
  <si>
    <t>Период</t>
  </si>
  <si>
    <t>ежедневно</t>
  </si>
  <si>
    <t>Поступило прочих доходов от размещения оборудования</t>
  </si>
  <si>
    <t>январь</t>
  </si>
  <si>
    <t>Чебоксары, ул. Университетская, д.8</t>
  </si>
  <si>
    <t>май</t>
  </si>
  <si>
    <t>Остаток средств на конец периода (+ есть средства, -задолженность)</t>
  </si>
  <si>
    <t>октябрь</t>
  </si>
  <si>
    <t>единица измерения работы и услуги</t>
  </si>
  <si>
    <t>Цена выполненной работы и услуги в руб.</t>
  </si>
  <si>
    <t>Стоимость выполн.работы /услуги на 1 кв.м.</t>
  </si>
  <si>
    <t>Начислено за данный период по статье "содержание помещения",руб</t>
  </si>
  <si>
    <t>Кол-во месяцев</t>
  </si>
  <si>
    <t>7. Обслуживание спецсчета</t>
  </si>
  <si>
    <t>8.Работы по ремонту общедомового имущества всего, в т.ч.</t>
  </si>
  <si>
    <t>руб</t>
  </si>
  <si>
    <t>Ресурсоснабжающая организация (РСО)</t>
  </si>
  <si>
    <t>ИТОГО</t>
  </si>
  <si>
    <t>Получено средств от применения повышающего коэффициента к квартирам без ИПУ</t>
  </si>
  <si>
    <t>Площадь дома на 01/01/2017 г, м2</t>
  </si>
  <si>
    <t>2017г</t>
  </si>
  <si>
    <t>Остаток средств на 01/01/2017 г (+ есть средства, -задолженность)</t>
  </si>
  <si>
    <t>руб.</t>
  </si>
  <si>
    <t>Отчет по предоставлению коммунальных услуг по жилым помещениям за 2017 г</t>
  </si>
  <si>
    <t>ремонт и обследование лифта, п.3,4</t>
  </si>
  <si>
    <t>на содержание общего имущества дома, руб</t>
  </si>
  <si>
    <t>ООО "Коммун. Технологии" (теплоэнергия),руб</t>
  </si>
  <si>
    <t>ООО "Коммун. Технологии" (горячее водоснабжение),руб</t>
  </si>
  <si>
    <t>ОАО "Водоканал" (холодное водоснабжение), руб</t>
  </si>
  <si>
    <t>ОАО "Водоканал" (водоотведение), руб</t>
  </si>
  <si>
    <t>Чебоксарский Энергосбыт (электроэнергия), руб</t>
  </si>
  <si>
    <t>9. Расходы на коммунальные услуги потребляемые в целях содержания общего имущества дома</t>
  </si>
  <si>
    <t>Финансовый счет дома</t>
  </si>
  <si>
    <t>по индивид. потреблению, руб</t>
  </si>
  <si>
    <t>ремонт парапетов балконов кв.125</t>
  </si>
  <si>
    <t>апрель</t>
  </si>
  <si>
    <t>в т.ч. Нежилые</t>
  </si>
  <si>
    <t>Предоставлено РСО по приборам учета, руб</t>
  </si>
  <si>
    <t>Всего начислено УК Атал</t>
  </si>
  <si>
    <t>ремонт и обустройство отмостков п.1-4</t>
  </si>
  <si>
    <t>сентябрь</t>
  </si>
  <si>
    <t>изготовление и установка метал.двери входа в подвал п.1</t>
  </si>
  <si>
    <t>подготовка к отопит.сезону и окраска теплоузлов</t>
  </si>
  <si>
    <t>Тариф на 1 кв.м., руб 1 полугодие/2 полугодие</t>
  </si>
  <si>
    <t>Приход,руб</t>
  </si>
  <si>
    <t>Расход,руб</t>
  </si>
  <si>
    <t>Начислено собственникам</t>
  </si>
  <si>
    <t>замена общедомового прибора учета ХВС</t>
  </si>
  <si>
    <t>установка сеток над вентшахтами 4 шт</t>
  </si>
  <si>
    <t>ремонт мягкой кровли балконных козырьков, кв.94</t>
  </si>
  <si>
    <t>поверка общедомового прибора учета (ОДПУ)</t>
  </si>
  <si>
    <t>восстановление освещения перед машинными отделениями</t>
  </si>
  <si>
    <t>замена крана ГВС на чердаке стояк кв.26</t>
  </si>
  <si>
    <t>работы на общедомовой системе канализации кв.94,50</t>
  </si>
  <si>
    <t>окт,дек</t>
  </si>
  <si>
    <t>сент,дек</t>
  </si>
  <si>
    <t>Произведен перерасчет коммунальных услуг на содержание общего имущества дома по статье "содержание" в 1 полугодии 2017г</t>
  </si>
  <si>
    <t>прочим потребит. и на производ. нужды</t>
  </si>
  <si>
    <t>Экономия расходов на коммунальные услуги потребляемые в целях содержания общего имущества дома за 2017 г составила, руб</t>
  </si>
  <si>
    <t>*электроизмерительные работы</t>
  </si>
  <si>
    <t>Начислено взносов по дому на капит.ремонт по состоянию на 01.01.2018г</t>
  </si>
  <si>
    <t>тыс.руб.</t>
  </si>
  <si>
    <t>Оплачено собственниками на спецсчет взносов на капит.ремонт по состоянию на 01.01.2018г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</si>
</sst>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3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center" vertical="top"/>
    </xf>
    <xf numFmtId="0" fontId="4" fillId="0" borderId="0" xfId="0" applyFont="1"/>
    <xf numFmtId="0" fontId="5" fillId="0" borderId="0" xfId="0" applyFont="1"/>
    <xf numFmtId="0" fontId="8" fillId="0" borderId="0" xfId="0" applyFont="1" applyFill="1"/>
    <xf numFmtId="0" fontId="8" fillId="0" borderId="0" xfId="0" applyFont="1" applyFill="1" applyAlignment="1">
      <alignment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8" fillId="0" borderId="2" xfId="0" applyFont="1" applyFill="1" applyBorder="1" applyAlignment="1">
      <alignment vertical="top" wrapText="1"/>
    </xf>
    <xf numFmtId="2" fontId="8" fillId="0" borderId="1" xfId="0" applyNumberFormat="1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0" xfId="0" applyFont="1" applyFill="1"/>
    <xf numFmtId="0" fontId="7" fillId="0" borderId="10" xfId="0" applyFont="1" applyFill="1" applyBorder="1" applyAlignment="1">
      <alignment vertical="top" wrapText="1"/>
    </xf>
    <xf numFmtId="2" fontId="8" fillId="0" borderId="11" xfId="0" applyNumberFormat="1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 vertical="top"/>
    </xf>
    <xf numFmtId="2" fontId="8" fillId="0" borderId="4" xfId="0" applyNumberFormat="1" applyFont="1" applyFill="1" applyBorder="1" applyAlignment="1">
      <alignment vertical="top" wrapText="1"/>
    </xf>
    <xf numFmtId="1" fontId="7" fillId="0" borderId="0" xfId="0" applyNumberFormat="1" applyFont="1" applyFill="1"/>
    <xf numFmtId="0" fontId="5" fillId="0" borderId="0" xfId="0" applyFont="1" applyFill="1"/>
    <xf numFmtId="0" fontId="0" fillId="0" borderId="0" xfId="0" applyFill="1"/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6" fillId="0" borderId="0" xfId="0" applyFont="1" applyFill="1"/>
    <xf numFmtId="0" fontId="2" fillId="0" borderId="0" xfId="0" applyFont="1" applyFill="1"/>
    <xf numFmtId="0" fontId="8" fillId="0" borderId="2" xfId="0" applyNumberFormat="1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8" fillId="0" borderId="17" xfId="0" applyFont="1" applyFill="1" applyBorder="1" applyAlignment="1">
      <alignment horizontal="center" vertical="top" wrapText="1"/>
    </xf>
    <xf numFmtId="0" fontId="7" fillId="0" borderId="0" xfId="0" applyFont="1" applyFill="1" applyBorder="1"/>
    <xf numFmtId="0" fontId="2" fillId="0" borderId="0" xfId="0" applyFont="1" applyFill="1" applyBorder="1"/>
    <xf numFmtId="0" fontId="8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1" fontId="7" fillId="0" borderId="15" xfId="0" applyNumberFormat="1" applyFont="1" applyFill="1" applyBorder="1" applyAlignment="1">
      <alignment vertical="top" wrapText="1"/>
    </xf>
    <xf numFmtId="2" fontId="7" fillId="0" borderId="15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7" fillId="2" borderId="6" xfId="0" applyFont="1" applyFill="1" applyBorder="1" applyAlignment="1">
      <alignment vertical="top" wrapText="1"/>
    </xf>
    <xf numFmtId="0" fontId="8" fillId="2" borderId="7" xfId="0" applyFont="1" applyFill="1" applyBorder="1" applyAlignment="1">
      <alignment vertical="top" wrapText="1"/>
    </xf>
    <xf numFmtId="2" fontId="7" fillId="2" borderId="7" xfId="0" applyNumberFormat="1" applyFont="1" applyFill="1" applyBorder="1" applyAlignment="1">
      <alignment vertical="top" wrapText="1"/>
    </xf>
    <xf numFmtId="0" fontId="10" fillId="2" borderId="11" xfId="0" applyFont="1" applyFill="1" applyBorder="1" applyAlignment="1">
      <alignment vertical="top" wrapText="1"/>
    </xf>
    <xf numFmtId="0" fontId="8" fillId="0" borderId="2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1" fontId="8" fillId="0" borderId="0" xfId="0" applyNumberFormat="1" applyFont="1" applyFill="1" applyAlignment="1">
      <alignment horizontal="right" vertical="top" wrapText="1"/>
    </xf>
    <xf numFmtId="1" fontId="8" fillId="0" borderId="0" xfId="0" applyNumberFormat="1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2" fontId="7" fillId="0" borderId="0" xfId="0" applyNumberFormat="1" applyFont="1" applyFill="1" applyAlignment="1">
      <alignment vertical="top"/>
    </xf>
    <xf numFmtId="0" fontId="9" fillId="0" borderId="19" xfId="0" applyFont="1" applyFill="1" applyBorder="1" applyAlignment="1">
      <alignment vertical="top" wrapText="1"/>
    </xf>
    <xf numFmtId="0" fontId="9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10" fillId="2" borderId="1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1" fontId="8" fillId="0" borderId="0" xfId="0" applyNumberFormat="1" applyFont="1" applyFill="1" applyAlignment="1">
      <alignment vertical="top"/>
    </xf>
    <xf numFmtId="0" fontId="8" fillId="0" borderId="0" xfId="0" applyFont="1" applyFill="1" applyBorder="1" applyAlignment="1">
      <alignment horizontal="center" vertical="top" wrapText="1"/>
    </xf>
    <xf numFmtId="1" fontId="8" fillId="0" borderId="0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0" fillId="0" borderId="0" xfId="0" applyFont="1" applyFill="1"/>
    <xf numFmtId="0" fontId="7" fillId="2" borderId="23" xfId="0" applyFont="1" applyFill="1" applyBorder="1" applyAlignment="1">
      <alignment horizontal="center" vertical="top" wrapText="1"/>
    </xf>
    <xf numFmtId="0" fontId="7" fillId="2" borderId="24" xfId="0" applyFont="1" applyFill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vertical="top" wrapText="1"/>
    </xf>
    <xf numFmtId="1" fontId="7" fillId="0" borderId="0" xfId="0" applyNumberFormat="1" applyFont="1" applyFill="1" applyBorder="1" applyAlignment="1">
      <alignment vertical="top"/>
    </xf>
    <xf numFmtId="0" fontId="9" fillId="0" borderId="10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1" fontId="8" fillId="0" borderId="15" xfId="0" applyNumberFormat="1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9" fillId="0" borderId="1" xfId="0" applyFont="1" applyFill="1" applyBorder="1" applyAlignment="1">
      <alignment horizontal="center" vertical="top" wrapText="1"/>
    </xf>
    <xf numFmtId="0" fontId="10" fillId="0" borderId="0" xfId="0" applyFont="1" applyFill="1"/>
    <xf numFmtId="0" fontId="14" fillId="0" borderId="0" xfId="0" applyFont="1" applyFill="1"/>
    <xf numFmtId="0" fontId="15" fillId="0" borderId="0" xfId="0" applyFont="1" applyFill="1"/>
    <xf numFmtId="0" fontId="16" fillId="0" borderId="0" xfId="0" applyFont="1" applyFill="1"/>
    <xf numFmtId="1" fontId="9" fillId="0" borderId="11" xfId="0" applyNumberFormat="1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/>
    <xf numFmtId="0" fontId="13" fillId="0" borderId="0" xfId="0" applyFont="1" applyFill="1" applyBorder="1"/>
    <xf numFmtId="0" fontId="8" fillId="0" borderId="1" xfId="0" applyFont="1" applyFill="1" applyBorder="1" applyAlignment="1">
      <alignment horizontal="center" vertical="top" wrapText="1"/>
    </xf>
    <xf numFmtId="164" fontId="8" fillId="0" borderId="1" xfId="1" applyNumberFormat="1" applyFont="1" applyFill="1" applyBorder="1" applyAlignment="1">
      <alignment vertical="top"/>
    </xf>
    <xf numFmtId="164" fontId="8" fillId="0" borderId="3" xfId="1" applyNumberFormat="1" applyFont="1" applyFill="1" applyBorder="1" applyAlignment="1">
      <alignment vertical="top"/>
    </xf>
    <xf numFmtId="164" fontId="9" fillId="0" borderId="21" xfId="1" applyNumberFormat="1" applyFont="1" applyFill="1" applyBorder="1" applyAlignment="1">
      <alignment vertical="top" wrapText="1"/>
    </xf>
    <xf numFmtId="164" fontId="9" fillId="0" borderId="3" xfId="1" applyNumberFormat="1" applyFont="1" applyFill="1" applyBorder="1" applyAlignment="1">
      <alignment vertical="top" wrapText="1"/>
    </xf>
    <xf numFmtId="164" fontId="9" fillId="0" borderId="11" xfId="1" applyNumberFormat="1" applyFont="1" applyFill="1" applyBorder="1" applyAlignment="1">
      <alignment vertical="top" wrapText="1"/>
    </xf>
    <xf numFmtId="164" fontId="9" fillId="0" borderId="12" xfId="1" applyNumberFormat="1" applyFont="1" applyFill="1" applyBorder="1" applyAlignment="1">
      <alignment vertical="top" wrapText="1"/>
    </xf>
    <xf numFmtId="164" fontId="10" fillId="2" borderId="11" xfId="1" applyNumberFormat="1" applyFont="1" applyFill="1" applyBorder="1" applyAlignment="1">
      <alignment vertical="top" wrapText="1"/>
    </xf>
    <xf numFmtId="164" fontId="10" fillId="2" borderId="12" xfId="1" applyNumberFormat="1" applyFont="1" applyFill="1" applyBorder="1" applyAlignment="1">
      <alignment vertical="top" wrapText="1"/>
    </xf>
    <xf numFmtId="164" fontId="8" fillId="0" borderId="3" xfId="1" applyNumberFormat="1" applyFont="1" applyFill="1" applyBorder="1" applyAlignment="1">
      <alignment vertical="top" wrapText="1"/>
    </xf>
    <xf numFmtId="164" fontId="7" fillId="2" borderId="8" xfId="1" applyNumberFormat="1" applyFont="1" applyFill="1" applyBorder="1" applyAlignment="1">
      <alignment vertical="top" wrapText="1"/>
    </xf>
    <xf numFmtId="164" fontId="7" fillId="0" borderId="3" xfId="1" applyNumberFormat="1" applyFont="1" applyFill="1" applyBorder="1" applyAlignment="1">
      <alignment vertical="top" wrapText="1"/>
    </xf>
    <xf numFmtId="164" fontId="7" fillId="0" borderId="12" xfId="1" applyNumberFormat="1" applyFont="1" applyFill="1" applyBorder="1" applyAlignment="1">
      <alignment vertical="top" wrapText="1"/>
    </xf>
    <xf numFmtId="164" fontId="7" fillId="0" borderId="5" xfId="1" applyNumberFormat="1" applyFont="1" applyFill="1" applyBorder="1" applyAlignment="1">
      <alignment vertical="top" wrapText="1"/>
    </xf>
    <xf numFmtId="164" fontId="7" fillId="0" borderId="15" xfId="1" applyNumberFormat="1" applyFont="1" applyFill="1" applyBorder="1" applyAlignment="1">
      <alignment vertical="top" wrapText="1"/>
    </xf>
    <xf numFmtId="0" fontId="8" fillId="0" borderId="10" xfId="0" applyNumberFormat="1" applyFont="1" applyFill="1" applyBorder="1" applyAlignment="1">
      <alignment vertical="top" wrapText="1"/>
    </xf>
    <xf numFmtId="164" fontId="8" fillId="0" borderId="11" xfId="1" applyNumberFormat="1" applyFont="1" applyFill="1" applyBorder="1" applyAlignment="1">
      <alignment vertical="top"/>
    </xf>
    <xf numFmtId="164" fontId="8" fillId="0" borderId="12" xfId="1" applyNumberFormat="1" applyFont="1" applyFill="1" applyBorder="1" applyAlignment="1">
      <alignment vertical="top"/>
    </xf>
    <xf numFmtId="164" fontId="7" fillId="0" borderId="15" xfId="1" applyNumberFormat="1" applyFont="1" applyFill="1" applyBorder="1" applyAlignment="1">
      <alignment vertical="top"/>
    </xf>
    <xf numFmtId="164" fontId="7" fillId="0" borderId="28" xfId="1" applyNumberFormat="1" applyFont="1" applyFill="1" applyBorder="1" applyAlignment="1">
      <alignment vertical="top"/>
    </xf>
    <xf numFmtId="0" fontId="8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vertical="top" wrapText="1"/>
    </xf>
    <xf numFmtId="164" fontId="9" fillId="0" borderId="15" xfId="1" applyNumberFormat="1" applyFont="1" applyFill="1" applyBorder="1" applyAlignment="1">
      <alignment vertical="top"/>
    </xf>
    <xf numFmtId="164" fontId="9" fillId="0" borderId="28" xfId="1" applyNumberFormat="1" applyFont="1" applyFill="1" applyBorder="1" applyAlignment="1">
      <alignment vertical="top"/>
    </xf>
    <xf numFmtId="0" fontId="9" fillId="0" borderId="0" xfId="0" applyFont="1" applyFill="1" applyAlignment="1">
      <alignment vertical="top" wrapText="1"/>
    </xf>
    <xf numFmtId="164" fontId="8" fillId="0" borderId="12" xfId="1" applyNumberFormat="1" applyFont="1" applyFill="1" applyBorder="1" applyAlignment="1">
      <alignment vertical="top" wrapText="1"/>
    </xf>
    <xf numFmtId="2" fontId="8" fillId="0" borderId="17" xfId="0" applyNumberFormat="1" applyFont="1" applyFill="1" applyBorder="1" applyAlignment="1">
      <alignment vertical="top" wrapText="1"/>
    </xf>
    <xf numFmtId="164" fontId="7" fillId="0" borderId="18" xfId="1" applyNumberFormat="1" applyFont="1" applyFill="1" applyBorder="1" applyAlignment="1">
      <alignment vertical="top" wrapText="1"/>
    </xf>
    <xf numFmtId="164" fontId="9" fillId="0" borderId="20" xfId="1" applyNumberFormat="1" applyFont="1" applyFill="1" applyBorder="1" applyAlignment="1">
      <alignment vertical="top" wrapText="1"/>
    </xf>
    <xf numFmtId="164" fontId="9" fillId="0" borderId="1" xfId="1" applyNumberFormat="1" applyFont="1" applyFill="1" applyBorder="1" applyAlignment="1">
      <alignment vertical="top" wrapText="1"/>
    </xf>
    <xf numFmtId="164" fontId="10" fillId="0" borderId="0" xfId="1" applyNumberFormat="1" applyFont="1" applyFill="1" applyAlignment="1">
      <alignment vertical="top" wrapText="1"/>
    </xf>
    <xf numFmtId="0" fontId="9" fillId="0" borderId="0" xfId="0" applyFont="1"/>
    <xf numFmtId="0" fontId="13" fillId="0" borderId="0" xfId="0" applyFont="1"/>
    <xf numFmtId="164" fontId="7" fillId="0" borderId="0" xfId="1" applyNumberFormat="1" applyFont="1" applyFill="1" applyAlignment="1">
      <alignment horizontal="right" vertical="top" wrapText="1"/>
    </xf>
    <xf numFmtId="0" fontId="10" fillId="0" borderId="0" xfId="0" applyFont="1" applyFill="1" applyAlignment="1">
      <alignment vertical="top" wrapText="1"/>
    </xf>
    <xf numFmtId="0" fontId="0" fillId="0" borderId="0" xfId="0" applyAlignment="1"/>
    <xf numFmtId="0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0" fontId="7" fillId="0" borderId="25" xfId="0" applyNumberFormat="1" applyFont="1" applyFill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7" fillId="2" borderId="22" xfId="0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8" fillId="0" borderId="13" xfId="0" applyNumberFormat="1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17" fillId="0" borderId="0" xfId="0" applyFont="1" applyFill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topLeftCell="A34" workbookViewId="0">
      <selection activeCell="E15" sqref="E15"/>
    </sheetView>
  </sheetViews>
  <sheetFormatPr defaultRowHeight="16.5"/>
  <cols>
    <col min="1" max="1" width="74.42578125" style="7" customWidth="1"/>
    <col min="2" max="2" width="13.42578125" style="7" customWidth="1"/>
    <col min="3" max="3" width="13.7109375" style="7" customWidth="1"/>
    <col min="4" max="4" width="15.42578125" style="7" customWidth="1"/>
    <col min="5" max="5" width="14.140625" style="7" customWidth="1"/>
    <col min="6" max="6" width="13.140625" style="21" bestFit="1" customWidth="1"/>
    <col min="7" max="7" width="9.140625" style="6"/>
    <col min="8" max="8" width="9.140625" style="2"/>
    <col min="9" max="9" width="9.140625" style="4"/>
    <col min="10" max="10" width="9.140625" style="5"/>
  </cols>
  <sheetData>
    <row r="1" spans="1:10" s="25" customFormat="1" ht="31.5">
      <c r="A1" s="54" t="s">
        <v>13</v>
      </c>
      <c r="B1" s="7"/>
      <c r="C1" s="7" t="s">
        <v>34</v>
      </c>
      <c r="D1" s="55" t="s">
        <v>26</v>
      </c>
      <c r="E1" s="55">
        <v>12</v>
      </c>
      <c r="F1" s="21"/>
      <c r="G1" s="6"/>
      <c r="H1" s="2"/>
      <c r="I1" s="2"/>
      <c r="J1" s="24"/>
    </row>
    <row r="2" spans="1:10" s="25" customFormat="1" ht="16.5" customHeight="1">
      <c r="A2" s="56" t="s">
        <v>18</v>
      </c>
      <c r="B2" s="7"/>
      <c r="C2" s="7"/>
      <c r="D2" s="7"/>
      <c r="E2" s="141" t="s">
        <v>50</v>
      </c>
      <c r="F2" s="21"/>
      <c r="G2" s="6"/>
      <c r="H2" s="2"/>
      <c r="I2" s="2"/>
      <c r="J2" s="24"/>
    </row>
    <row r="3" spans="1:10" s="25" customFormat="1">
      <c r="A3" s="7" t="s">
        <v>33</v>
      </c>
      <c r="B3" s="7">
        <f>1401.5+7964.73</f>
        <v>9366.23</v>
      </c>
      <c r="C3" s="7"/>
      <c r="D3" s="7"/>
      <c r="E3" s="57">
        <f>1401.5*(B4*6+C4*6)</f>
        <v>308105.76</v>
      </c>
      <c r="F3" s="21"/>
      <c r="G3" s="6"/>
      <c r="H3" s="2"/>
      <c r="I3" s="2"/>
      <c r="J3" s="24"/>
    </row>
    <row r="4" spans="1:10" s="25" customFormat="1">
      <c r="A4" s="7" t="s">
        <v>57</v>
      </c>
      <c r="B4" s="7">
        <v>17.940000000000001</v>
      </c>
      <c r="C4" s="7">
        <v>18.7</v>
      </c>
      <c r="D4" s="7"/>
      <c r="E4" s="7"/>
      <c r="F4" s="21"/>
      <c r="G4" s="6"/>
      <c r="H4" s="2"/>
      <c r="I4" s="2"/>
      <c r="J4" s="24"/>
    </row>
    <row r="5" spans="1:10" s="25" customFormat="1">
      <c r="A5" s="7" t="s">
        <v>25</v>
      </c>
      <c r="B5" s="128">
        <f>B3*(B4*6+C4*6)</f>
        <v>2059072.0031999999</v>
      </c>
      <c r="C5" s="58"/>
      <c r="D5" s="58"/>
      <c r="E5" s="7"/>
      <c r="F5" s="58"/>
      <c r="G5" s="7"/>
      <c r="H5" s="2"/>
      <c r="I5" s="2"/>
      <c r="J5" s="24"/>
    </row>
    <row r="6" spans="1:10" s="25" customFormat="1" ht="31.5">
      <c r="A6" s="7" t="s">
        <v>70</v>
      </c>
      <c r="B6" s="128">
        <f>-61051.24-8423.26-1482.14-2534.05-8208.46</f>
        <v>-81699.149999999994</v>
      </c>
      <c r="C6" s="58"/>
      <c r="D6" s="58"/>
      <c r="E6" s="7"/>
      <c r="F6" s="58"/>
      <c r="G6" s="7"/>
      <c r="H6" s="26"/>
      <c r="I6" s="26"/>
    </row>
    <row r="7" spans="1:10" s="25" customFormat="1" ht="17.25" thickBot="1">
      <c r="A7" s="7" t="s">
        <v>0</v>
      </c>
      <c r="B7" s="7">
        <v>98.94</v>
      </c>
      <c r="C7" s="7"/>
      <c r="D7" s="7"/>
      <c r="E7" s="7"/>
      <c r="F7" s="58"/>
      <c r="G7" s="6"/>
      <c r="H7" s="2"/>
      <c r="I7" s="2"/>
      <c r="J7" s="24"/>
    </row>
    <row r="8" spans="1:10" s="28" customFormat="1" ht="78.75">
      <c r="A8" s="8" t="s">
        <v>1</v>
      </c>
      <c r="B8" s="10" t="s">
        <v>14</v>
      </c>
      <c r="C8" s="10" t="s">
        <v>22</v>
      </c>
      <c r="D8" s="10" t="s">
        <v>24</v>
      </c>
      <c r="E8" s="9" t="s">
        <v>23</v>
      </c>
      <c r="F8" s="11"/>
      <c r="G8" s="11"/>
      <c r="H8" s="3"/>
      <c r="I8" s="3"/>
      <c r="J8" s="27"/>
    </row>
    <row r="9" spans="1:10" s="25" customFormat="1" ht="15.75" customHeight="1">
      <c r="A9" s="12" t="s">
        <v>2</v>
      </c>
      <c r="B9" s="36" t="s">
        <v>15</v>
      </c>
      <c r="C9" s="94" t="s">
        <v>29</v>
      </c>
      <c r="D9" s="13">
        <v>0.89</v>
      </c>
      <c r="E9" s="103">
        <f>D9*B3*E1</f>
        <v>100031.3364</v>
      </c>
      <c r="F9" s="21"/>
      <c r="G9" s="6"/>
      <c r="H9" s="2"/>
      <c r="I9" s="2"/>
      <c r="J9" s="24"/>
    </row>
    <row r="10" spans="1:10" s="25" customFormat="1" ht="47.25">
      <c r="A10" s="12" t="s">
        <v>3</v>
      </c>
      <c r="B10" s="36" t="s">
        <v>15</v>
      </c>
      <c r="C10" s="94" t="s">
        <v>29</v>
      </c>
      <c r="D10" s="13">
        <f>5+D11+D12+D13+D14</f>
        <v>6.6910574834627523</v>
      </c>
      <c r="E10" s="103">
        <f>D10*E1*B3</f>
        <v>752039.79999999993</v>
      </c>
      <c r="F10" s="21"/>
      <c r="G10" s="6"/>
      <c r="H10" s="2"/>
      <c r="I10" s="2"/>
      <c r="J10" s="24"/>
    </row>
    <row r="11" spans="1:10" s="25" customFormat="1" ht="15.75" customHeight="1">
      <c r="A11" s="14" t="s">
        <v>4</v>
      </c>
      <c r="B11" s="36"/>
      <c r="C11" s="94" t="s">
        <v>29</v>
      </c>
      <c r="D11" s="13">
        <f>E11/E1/B3</f>
        <v>4.9824386830845141E-2</v>
      </c>
      <c r="E11" s="103">
        <v>5600</v>
      </c>
      <c r="F11" s="21"/>
      <c r="G11" s="6"/>
      <c r="H11" s="2"/>
      <c r="I11" s="2"/>
      <c r="J11" s="24"/>
    </row>
    <row r="12" spans="1:10" s="25" customFormat="1" ht="15.75" customHeight="1">
      <c r="A12" s="14" t="s">
        <v>5</v>
      </c>
      <c r="B12" s="36"/>
      <c r="C12" s="94" t="s">
        <v>29</v>
      </c>
      <c r="D12" s="13">
        <f>E12/E1/B3</f>
        <v>1.7794423868158981E-3</v>
      </c>
      <c r="E12" s="103">
        <v>200</v>
      </c>
      <c r="F12" s="21"/>
      <c r="G12" s="6"/>
      <c r="H12" s="2"/>
      <c r="I12" s="2"/>
      <c r="J12" s="24"/>
    </row>
    <row r="13" spans="1:10" s="25" customFormat="1" ht="15.75" customHeight="1">
      <c r="A13" s="14" t="s">
        <v>6</v>
      </c>
      <c r="B13" s="36" t="s">
        <v>15</v>
      </c>
      <c r="C13" s="94" t="s">
        <v>29</v>
      </c>
      <c r="D13" s="13">
        <f>E13/B3/E1</f>
        <v>1.5773956010048868</v>
      </c>
      <c r="E13" s="103">
        <v>177291</v>
      </c>
      <c r="F13" s="21"/>
      <c r="G13" s="6"/>
      <c r="H13" s="2"/>
      <c r="I13" s="2"/>
      <c r="J13" s="24"/>
    </row>
    <row r="14" spans="1:10" s="25" customFormat="1" ht="15.75" customHeight="1">
      <c r="A14" s="14" t="s">
        <v>73</v>
      </c>
      <c r="B14" s="36" t="s">
        <v>21</v>
      </c>
      <c r="C14" s="94" t="s">
        <v>36</v>
      </c>
      <c r="D14" s="13">
        <f>E14/E1/B3</f>
        <v>6.2058053240204442E-2</v>
      </c>
      <c r="E14" s="103">
        <v>6975</v>
      </c>
      <c r="F14" s="21"/>
      <c r="G14" s="6"/>
    </row>
    <row r="15" spans="1:10" s="25" customFormat="1" ht="47.25">
      <c r="A15" s="12" t="s">
        <v>7</v>
      </c>
      <c r="B15" s="36" t="s">
        <v>15</v>
      </c>
      <c r="C15" s="94" t="s">
        <v>29</v>
      </c>
      <c r="D15" s="13">
        <f>E15/E1/B3</f>
        <v>3.2435675826880188</v>
      </c>
      <c r="E15" s="103">
        <v>364560</v>
      </c>
      <c r="F15" s="21"/>
      <c r="G15" s="6"/>
      <c r="H15" s="2"/>
      <c r="I15" s="2"/>
      <c r="J15" s="24"/>
    </row>
    <row r="16" spans="1:10" s="25" customFormat="1" ht="15.75" customHeight="1">
      <c r="A16" s="12" t="s">
        <v>8</v>
      </c>
      <c r="B16" s="36" t="s">
        <v>15</v>
      </c>
      <c r="C16" s="94" t="s">
        <v>29</v>
      </c>
      <c r="D16" s="13">
        <f>E16/E1/B3</f>
        <v>2.0880866688091153</v>
      </c>
      <c r="E16" s="103">
        <v>234690</v>
      </c>
      <c r="F16" s="21"/>
      <c r="G16" s="6"/>
      <c r="H16" s="2"/>
      <c r="I16" s="2"/>
      <c r="J16" s="24"/>
    </row>
    <row r="17" spans="1:10" s="25" customFormat="1" ht="15.75" customHeight="1">
      <c r="A17" s="12" t="s">
        <v>9</v>
      </c>
      <c r="B17" s="36" t="s">
        <v>15</v>
      </c>
      <c r="C17" s="94" t="s">
        <v>29</v>
      </c>
      <c r="D17" s="13">
        <v>0.56999999999999995</v>
      </c>
      <c r="E17" s="103">
        <f>D17*E1*B3</f>
        <v>64065.013199999994</v>
      </c>
      <c r="F17" s="21"/>
      <c r="G17" s="6"/>
      <c r="H17" s="2"/>
      <c r="I17" s="2"/>
      <c r="J17" s="24"/>
    </row>
    <row r="18" spans="1:10" s="25" customFormat="1" ht="47.25">
      <c r="A18" s="12" t="s">
        <v>10</v>
      </c>
      <c r="B18" s="36" t="s">
        <v>15</v>
      </c>
      <c r="C18" s="94" t="s">
        <v>29</v>
      </c>
      <c r="D18" s="13">
        <v>0.49</v>
      </c>
      <c r="E18" s="103">
        <f>D18*E1*B3</f>
        <v>55073.432399999998</v>
      </c>
      <c r="F18" s="21"/>
      <c r="G18" s="6"/>
      <c r="H18" s="2"/>
      <c r="I18" s="2"/>
      <c r="J18" s="24"/>
    </row>
    <row r="19" spans="1:10" s="25" customFormat="1" ht="15.75" customHeight="1" thickBot="1">
      <c r="A19" s="38" t="s">
        <v>27</v>
      </c>
      <c r="B19" s="39" t="s">
        <v>15</v>
      </c>
      <c r="C19" s="40" t="s">
        <v>29</v>
      </c>
      <c r="D19" s="18">
        <v>0.18</v>
      </c>
      <c r="E19" s="120">
        <f>D19*E1*B3</f>
        <v>20231.056800000002</v>
      </c>
      <c r="F19" s="21"/>
      <c r="G19" s="6"/>
      <c r="H19" s="2"/>
      <c r="I19" s="2"/>
      <c r="J19" s="24"/>
    </row>
    <row r="20" spans="1:10" s="25" customFormat="1" ht="15.75" customHeight="1">
      <c r="A20" s="49" t="s">
        <v>28</v>
      </c>
      <c r="B20" s="50"/>
      <c r="C20" s="50"/>
      <c r="D20" s="51">
        <f>E20/E1/B3</f>
        <v>3.5024619475142793</v>
      </c>
      <c r="E20" s="104">
        <f>E21+E22+E23+E24+E25+E26+E27+E28+E29+E30+E31+E32</f>
        <v>393658.37</v>
      </c>
      <c r="F20" s="21"/>
      <c r="G20" s="6"/>
      <c r="H20" s="2"/>
      <c r="I20" s="2"/>
      <c r="J20" s="24"/>
    </row>
    <row r="21" spans="1:10" s="30" customFormat="1" ht="15.75" customHeight="1">
      <c r="A21" s="15" t="s">
        <v>38</v>
      </c>
      <c r="B21" s="36" t="s">
        <v>17</v>
      </c>
      <c r="C21" s="70" t="s">
        <v>29</v>
      </c>
      <c r="D21" s="13"/>
      <c r="E21" s="105">
        <v>24000</v>
      </c>
      <c r="F21" s="59"/>
      <c r="G21" s="16"/>
      <c r="H21" s="1"/>
      <c r="I21" s="1"/>
      <c r="J21" s="29"/>
    </row>
    <row r="22" spans="1:10" s="30" customFormat="1" ht="15.75" customHeight="1">
      <c r="A22" s="15" t="s">
        <v>65</v>
      </c>
      <c r="B22" s="36" t="s">
        <v>49</v>
      </c>
      <c r="C22" s="70" t="s">
        <v>29</v>
      </c>
      <c r="D22" s="13"/>
      <c r="E22" s="105">
        <v>1428.62</v>
      </c>
      <c r="F22" s="59"/>
      <c r="G22" s="16"/>
      <c r="H22" s="1"/>
      <c r="I22" s="1"/>
      <c r="J22" s="29"/>
    </row>
    <row r="23" spans="1:10" s="30" customFormat="1" ht="15.75" customHeight="1">
      <c r="A23" s="15" t="s">
        <v>53</v>
      </c>
      <c r="B23" s="36" t="s">
        <v>54</v>
      </c>
      <c r="C23" s="70" t="s">
        <v>29</v>
      </c>
      <c r="D23" s="13"/>
      <c r="E23" s="105">
        <v>205893.59</v>
      </c>
      <c r="F23" s="59"/>
      <c r="G23" s="16"/>
      <c r="H23" s="1"/>
      <c r="I23" s="1"/>
      <c r="J23" s="29"/>
    </row>
    <row r="24" spans="1:10" s="30" customFormat="1" ht="15.75" customHeight="1">
      <c r="A24" s="15" t="s">
        <v>55</v>
      </c>
      <c r="B24" s="36" t="s">
        <v>54</v>
      </c>
      <c r="C24" s="70" t="s">
        <v>29</v>
      </c>
      <c r="D24" s="13"/>
      <c r="E24" s="105">
        <v>14000</v>
      </c>
      <c r="F24" s="59"/>
      <c r="G24" s="16"/>
      <c r="H24" s="1"/>
      <c r="I24" s="1"/>
      <c r="J24" s="29"/>
    </row>
    <row r="25" spans="1:10" s="30" customFormat="1" ht="15.75" customHeight="1">
      <c r="A25" s="15" t="s">
        <v>64</v>
      </c>
      <c r="B25" s="36" t="s">
        <v>19</v>
      </c>
      <c r="C25" s="70" t="s">
        <v>29</v>
      </c>
      <c r="D25" s="13"/>
      <c r="E25" s="105">
        <v>7676.95</v>
      </c>
      <c r="F25" s="59"/>
      <c r="G25" s="16"/>
      <c r="H25" s="1"/>
      <c r="I25" s="1"/>
      <c r="J25" s="29"/>
    </row>
    <row r="26" spans="1:10" s="30" customFormat="1" ht="15.75" customHeight="1">
      <c r="A26" s="15" t="s">
        <v>56</v>
      </c>
      <c r="B26" s="36" t="s">
        <v>69</v>
      </c>
      <c r="C26" s="70" t="s">
        <v>29</v>
      </c>
      <c r="D26" s="13"/>
      <c r="E26" s="105">
        <f>7617.23+14514.48</f>
        <v>22131.71</v>
      </c>
      <c r="F26" s="59"/>
      <c r="G26" s="16"/>
      <c r="H26" s="1"/>
      <c r="I26" s="1"/>
      <c r="J26" s="29"/>
    </row>
    <row r="27" spans="1:10" s="30" customFormat="1" ht="15.75" customHeight="1">
      <c r="A27" s="15" t="s">
        <v>48</v>
      </c>
      <c r="B27" s="36" t="s">
        <v>19</v>
      </c>
      <c r="C27" s="70" t="s">
        <v>29</v>
      </c>
      <c r="D27" s="13"/>
      <c r="E27" s="105">
        <v>7535.56</v>
      </c>
      <c r="F27" s="59"/>
      <c r="G27" s="16"/>
      <c r="H27" s="1"/>
      <c r="I27" s="1"/>
      <c r="J27" s="29"/>
    </row>
    <row r="28" spans="1:10" s="30" customFormat="1" ht="15.75" customHeight="1">
      <c r="A28" s="15" t="s">
        <v>67</v>
      </c>
      <c r="B28" s="36" t="s">
        <v>68</v>
      </c>
      <c r="C28" s="94" t="s">
        <v>29</v>
      </c>
      <c r="D28" s="13"/>
      <c r="E28" s="105">
        <f>2057.28+2210.23</f>
        <v>4267.51</v>
      </c>
      <c r="F28" s="59"/>
      <c r="G28" s="16"/>
      <c r="H28" s="1"/>
      <c r="I28" s="1"/>
      <c r="J28" s="29"/>
    </row>
    <row r="29" spans="1:10" s="30" customFormat="1" ht="15.75" customHeight="1">
      <c r="A29" s="15" t="s">
        <v>61</v>
      </c>
      <c r="B29" s="36" t="s">
        <v>21</v>
      </c>
      <c r="C29" s="70" t="s">
        <v>29</v>
      </c>
      <c r="D29" s="13"/>
      <c r="E29" s="105">
        <v>95775.94</v>
      </c>
      <c r="F29" s="59"/>
      <c r="G29" s="16"/>
      <c r="H29" s="1"/>
      <c r="I29" s="1"/>
      <c r="J29" s="29"/>
    </row>
    <row r="30" spans="1:10" s="30" customFormat="1" ht="15.75" customHeight="1">
      <c r="A30" s="15" t="s">
        <v>62</v>
      </c>
      <c r="B30" s="36" t="s">
        <v>21</v>
      </c>
      <c r="C30" s="70" t="s">
        <v>29</v>
      </c>
      <c r="D30" s="13"/>
      <c r="E30" s="105">
        <v>6907.51</v>
      </c>
      <c r="F30" s="59"/>
      <c r="G30" s="16"/>
      <c r="H30" s="1"/>
      <c r="I30" s="1"/>
      <c r="J30" s="29"/>
    </row>
    <row r="31" spans="1:10" s="30" customFormat="1" ht="15.75" customHeight="1">
      <c r="A31" s="17" t="s">
        <v>63</v>
      </c>
      <c r="B31" s="39" t="s">
        <v>21</v>
      </c>
      <c r="C31" s="40" t="s">
        <v>29</v>
      </c>
      <c r="D31" s="18"/>
      <c r="E31" s="106">
        <v>3060</v>
      </c>
      <c r="F31" s="59"/>
      <c r="G31" s="16"/>
      <c r="H31" s="1"/>
      <c r="I31" s="1"/>
      <c r="J31" s="29"/>
    </row>
    <row r="32" spans="1:10" s="30" customFormat="1" ht="15.75" customHeight="1" thickBot="1">
      <c r="A32" s="19" t="s">
        <v>66</v>
      </c>
      <c r="B32" s="41" t="s">
        <v>17</v>
      </c>
      <c r="C32" s="42" t="s">
        <v>29</v>
      </c>
      <c r="D32" s="22"/>
      <c r="E32" s="107">
        <f>980.98</f>
        <v>980.98</v>
      </c>
      <c r="F32" s="59"/>
      <c r="G32" s="16"/>
      <c r="H32" s="1"/>
      <c r="I32" s="1"/>
      <c r="J32" s="29"/>
    </row>
    <row r="33" spans="1:10" s="35" customFormat="1" ht="32.25" thickBot="1">
      <c r="A33" s="32" t="s">
        <v>45</v>
      </c>
      <c r="B33" s="33"/>
      <c r="C33" s="33" t="s">
        <v>29</v>
      </c>
      <c r="D33" s="121">
        <f>E33/E1/B3</f>
        <v>1.4878896489480471</v>
      </c>
      <c r="E33" s="122">
        <f>D50+D51</f>
        <v>167231</v>
      </c>
      <c r="F33" s="47"/>
      <c r="G33" s="48"/>
      <c r="H33" s="34"/>
      <c r="I33" s="34"/>
      <c r="J33" s="34"/>
    </row>
    <row r="34" spans="1:10" s="25" customFormat="1" ht="15.75" customHeight="1" thickBot="1">
      <c r="A34" s="44" t="s">
        <v>11</v>
      </c>
      <c r="B34" s="45"/>
      <c r="C34" s="78" t="str">
        <f>C33</f>
        <v>руб</v>
      </c>
      <c r="D34" s="46">
        <f>D9+D10+D15+D16+D17+D18+D19+D20+D33</f>
        <v>19.143063331422216</v>
      </c>
      <c r="E34" s="108">
        <f>E9+E10+E15+E16+E17+E18+E19+E20+E33</f>
        <v>2151580.0088</v>
      </c>
      <c r="F34" s="60"/>
      <c r="G34" s="23"/>
      <c r="H34" s="2"/>
      <c r="I34" s="2"/>
      <c r="J34" s="24"/>
    </row>
    <row r="35" spans="1:10" s="35" customFormat="1" ht="15.75" customHeight="1" thickBot="1">
      <c r="A35" s="136" t="s">
        <v>46</v>
      </c>
      <c r="B35" s="137"/>
      <c r="C35" s="137"/>
      <c r="D35" s="72" t="s">
        <v>58</v>
      </c>
      <c r="E35" s="73" t="s">
        <v>59</v>
      </c>
      <c r="F35" s="74"/>
      <c r="G35" s="47"/>
      <c r="H35" s="75"/>
      <c r="I35" s="34"/>
      <c r="J35" s="34"/>
    </row>
    <row r="36" spans="1:10" s="83" customFormat="1" ht="15.75" customHeight="1">
      <c r="A36" s="61" t="s">
        <v>35</v>
      </c>
      <c r="B36" s="43"/>
      <c r="C36" s="79" t="s">
        <v>36</v>
      </c>
      <c r="D36" s="123">
        <v>142315</v>
      </c>
      <c r="E36" s="97"/>
      <c r="F36" s="62"/>
      <c r="G36" s="80"/>
      <c r="H36" s="81"/>
      <c r="I36" s="81"/>
      <c r="J36" s="82"/>
    </row>
    <row r="37" spans="1:10" s="83" customFormat="1" ht="15.75" customHeight="1">
      <c r="A37" s="14" t="s">
        <v>16</v>
      </c>
      <c r="B37" s="37"/>
      <c r="C37" s="84" t="s">
        <v>36</v>
      </c>
      <c r="D37" s="124">
        <f>2731*E1</f>
        <v>32772</v>
      </c>
      <c r="E37" s="98"/>
      <c r="F37" s="62"/>
      <c r="G37" s="80"/>
      <c r="H37" s="81"/>
      <c r="I37" s="81"/>
      <c r="J37" s="82"/>
    </row>
    <row r="38" spans="1:10" s="83" customFormat="1" ht="31.5">
      <c r="A38" s="14" t="s">
        <v>32</v>
      </c>
      <c r="B38" s="37"/>
      <c r="C38" s="84" t="s">
        <v>36</v>
      </c>
      <c r="D38" s="124">
        <v>17372</v>
      </c>
      <c r="E38" s="98"/>
      <c r="F38" s="62"/>
      <c r="G38" s="80"/>
      <c r="H38" s="81"/>
      <c r="I38" s="81"/>
      <c r="J38" s="82"/>
    </row>
    <row r="39" spans="1:10" s="88" customFormat="1" ht="15.75" customHeight="1">
      <c r="A39" s="14" t="s">
        <v>60</v>
      </c>
      <c r="B39" s="37"/>
      <c r="C39" s="84" t="s">
        <v>36</v>
      </c>
      <c r="D39" s="124">
        <f>B5+B6</f>
        <v>1977372.8532</v>
      </c>
      <c r="E39" s="98"/>
      <c r="F39" s="63"/>
      <c r="G39" s="85"/>
      <c r="H39" s="86"/>
      <c r="I39" s="86"/>
      <c r="J39" s="87"/>
    </row>
    <row r="40" spans="1:10" s="88" customFormat="1" ht="15.75" customHeight="1">
      <c r="A40" s="76" t="str">
        <f>A34</f>
        <v>итого расходы</v>
      </c>
      <c r="B40" s="77"/>
      <c r="C40" s="89" t="str">
        <f>C34</f>
        <v>руб</v>
      </c>
      <c r="D40" s="99"/>
      <c r="E40" s="100">
        <f>E34</f>
        <v>2151580.0088</v>
      </c>
      <c r="F40" s="63"/>
      <c r="G40" s="85"/>
      <c r="H40" s="86"/>
      <c r="I40" s="86"/>
      <c r="J40" s="87"/>
    </row>
    <row r="41" spans="1:10" s="93" customFormat="1" ht="15.75" customHeight="1">
      <c r="A41" s="64" t="s">
        <v>20</v>
      </c>
      <c r="B41" s="52"/>
      <c r="C41" s="90" t="s">
        <v>36</v>
      </c>
      <c r="D41" s="101">
        <f>D36+D37+D38+D39-E40</f>
        <v>18251.844399999827</v>
      </c>
      <c r="E41" s="102"/>
      <c r="F41" s="65"/>
      <c r="G41" s="91"/>
      <c r="H41" s="92"/>
      <c r="I41" s="92"/>
      <c r="J41" s="92"/>
    </row>
    <row r="42" spans="1:10" s="25" customFormat="1" ht="15.75" customHeight="1" thickBot="1">
      <c r="A42" s="133" t="s">
        <v>37</v>
      </c>
      <c r="B42" s="134"/>
      <c r="C42" s="134"/>
      <c r="D42" s="134"/>
      <c r="E42" s="135"/>
      <c r="F42" s="66"/>
      <c r="G42" s="6"/>
      <c r="H42" s="2"/>
      <c r="I42" s="2"/>
      <c r="J42" s="24"/>
    </row>
    <row r="43" spans="1:10" s="71" customFormat="1" ht="15.75" customHeight="1">
      <c r="A43" s="53" t="s">
        <v>30</v>
      </c>
      <c r="B43" s="131" t="s">
        <v>51</v>
      </c>
      <c r="C43" s="138" t="s">
        <v>52</v>
      </c>
      <c r="D43" s="139"/>
      <c r="E43" s="140"/>
      <c r="F43" s="21"/>
      <c r="G43" s="6"/>
      <c r="H43" s="24"/>
      <c r="I43" s="24"/>
    </row>
    <row r="44" spans="1:10" s="71" customFormat="1" ht="65.25" customHeight="1">
      <c r="A44" s="12"/>
      <c r="B44" s="132"/>
      <c r="C44" s="114" t="s">
        <v>47</v>
      </c>
      <c r="D44" s="114" t="s">
        <v>39</v>
      </c>
      <c r="E44" s="115" t="s">
        <v>71</v>
      </c>
      <c r="F44" s="21"/>
      <c r="G44" s="6"/>
      <c r="H44" s="24"/>
      <c r="I44" s="24"/>
    </row>
    <row r="45" spans="1:10" s="25" customFormat="1">
      <c r="A45" s="31" t="s">
        <v>40</v>
      </c>
      <c r="B45" s="95">
        <v>1786110</v>
      </c>
      <c r="C45" s="95">
        <v>1786124</v>
      </c>
      <c r="D45" s="95"/>
      <c r="E45" s="96"/>
      <c r="F45" s="67"/>
      <c r="G45" s="6"/>
      <c r="H45" s="2"/>
      <c r="I45" s="2"/>
      <c r="J45" s="24"/>
    </row>
    <row r="46" spans="1:10" s="25" customFormat="1">
      <c r="A46" s="31" t="s">
        <v>41</v>
      </c>
      <c r="B46" s="95">
        <v>864189</v>
      </c>
      <c r="C46" s="95">
        <v>816139</v>
      </c>
      <c r="D46" s="95">
        <v>44104</v>
      </c>
      <c r="E46" s="96"/>
      <c r="F46" s="67"/>
      <c r="G46" s="6"/>
      <c r="H46" s="2"/>
      <c r="I46" s="2"/>
      <c r="J46" s="24"/>
    </row>
    <row r="47" spans="1:10" s="25" customFormat="1">
      <c r="A47" s="31" t="s">
        <v>42</v>
      </c>
      <c r="B47" s="95">
        <v>169414</v>
      </c>
      <c r="C47" s="95">
        <v>161506</v>
      </c>
      <c r="D47" s="95">
        <v>6785</v>
      </c>
      <c r="E47" s="96">
        <f>194+921</f>
        <v>1115</v>
      </c>
      <c r="F47" s="67"/>
      <c r="G47" s="6"/>
      <c r="H47" s="2"/>
      <c r="I47" s="2"/>
      <c r="J47" s="24"/>
    </row>
    <row r="48" spans="1:10" s="25" customFormat="1">
      <c r="A48" s="31" t="s">
        <v>43</v>
      </c>
      <c r="B48" s="95">
        <v>320146</v>
      </c>
      <c r="C48" s="95">
        <v>306086</v>
      </c>
      <c r="D48" s="95">
        <v>8994</v>
      </c>
      <c r="E48" s="96">
        <f>466+1067+3533</f>
        <v>5066</v>
      </c>
      <c r="F48" s="67"/>
      <c r="G48" s="6"/>
      <c r="H48" s="2"/>
      <c r="I48" s="2"/>
      <c r="J48" s="24"/>
    </row>
    <row r="49" spans="1:10" s="25" customFormat="1" ht="17.25" thickBot="1">
      <c r="A49" s="109" t="s">
        <v>44</v>
      </c>
      <c r="B49" s="110">
        <v>697883</v>
      </c>
      <c r="C49" s="110">
        <v>589681</v>
      </c>
      <c r="D49" s="110">
        <v>119781</v>
      </c>
      <c r="E49" s="111">
        <f>310+349+203</f>
        <v>862</v>
      </c>
      <c r="F49" s="67"/>
      <c r="G49" s="6"/>
      <c r="H49" s="2"/>
      <c r="I49" s="2"/>
      <c r="J49" s="24"/>
    </row>
    <row r="50" spans="1:10" s="25" customFormat="1" ht="17.25" thickBot="1">
      <c r="A50" s="44" t="s">
        <v>31</v>
      </c>
      <c r="B50" s="112">
        <f>SUM(B45:B49)</f>
        <v>3837742</v>
      </c>
      <c r="C50" s="112">
        <f>SUM(C45:C49)</f>
        <v>3659536</v>
      </c>
      <c r="D50" s="112">
        <f>SUM(D45:D49)</f>
        <v>179664</v>
      </c>
      <c r="E50" s="113">
        <f>SUM(E45:E49)</f>
        <v>7043</v>
      </c>
      <c r="F50" s="21"/>
      <c r="G50" s="6"/>
      <c r="H50" s="2"/>
      <c r="I50" s="2"/>
      <c r="J50" s="24"/>
    </row>
    <row r="51" spans="1:10" s="83" customFormat="1" ht="32.25" thickBot="1">
      <c r="A51" s="116" t="s">
        <v>72</v>
      </c>
      <c r="B51" s="117"/>
      <c r="C51" s="117"/>
      <c r="D51" s="117">
        <f>B49-C49-D49-E49+B47-C47-D47-E47</f>
        <v>-12433</v>
      </c>
      <c r="E51" s="118"/>
      <c r="F51" s="119"/>
    </row>
    <row r="52" spans="1:10" s="127" customFormat="1" ht="15.75">
      <c r="A52" s="129" t="s">
        <v>74</v>
      </c>
      <c r="B52" s="130"/>
      <c r="C52" s="130"/>
      <c r="D52" s="119" t="s">
        <v>75</v>
      </c>
      <c r="E52" s="125">
        <v>1818</v>
      </c>
      <c r="F52" s="62"/>
      <c r="G52" s="80"/>
      <c r="H52" s="126"/>
      <c r="I52" s="126"/>
    </row>
    <row r="53" spans="1:10" s="127" customFormat="1" ht="15.75">
      <c r="A53" s="129" t="s">
        <v>76</v>
      </c>
      <c r="B53" s="130"/>
      <c r="C53" s="130"/>
      <c r="D53" s="119" t="s">
        <v>75</v>
      </c>
      <c r="E53" s="125">
        <v>1479</v>
      </c>
      <c r="F53" s="62"/>
      <c r="G53" s="80"/>
      <c r="H53" s="126"/>
      <c r="I53" s="126"/>
    </row>
    <row r="54" spans="1:10" s="25" customFormat="1">
      <c r="A54" s="20" t="s">
        <v>12</v>
      </c>
      <c r="B54" s="20"/>
      <c r="C54" s="68"/>
      <c r="D54" s="69"/>
      <c r="E54" s="20"/>
      <c r="F54" s="21"/>
      <c r="G54" s="6"/>
      <c r="H54" s="2"/>
      <c r="I54" s="2"/>
      <c r="J54" s="24"/>
    </row>
  </sheetData>
  <mergeCells count="6">
    <mergeCell ref="A53:C53"/>
    <mergeCell ref="B43:B44"/>
    <mergeCell ref="A42:E42"/>
    <mergeCell ref="A35:C35"/>
    <mergeCell ref="C43:E43"/>
    <mergeCell ref="A52:C52"/>
  </mergeCells>
  <pageMargins left="0.31496062992125984" right="0.31496062992125984" top="0.35433070866141736" bottom="0.35433070866141736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1" sqref="A3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2018-02-06T06:12:30Z</cp:lastPrinted>
  <dcterms:created xsi:type="dcterms:W3CDTF">2016-04-22T06:39:22Z</dcterms:created>
  <dcterms:modified xsi:type="dcterms:W3CDTF">2018-03-16T10:42:33Z</dcterms:modified>
</cp:coreProperties>
</file>