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29" i="1"/>
  <c r="E20"/>
  <c r="D10"/>
  <c r="E30"/>
  <c r="D48"/>
  <c r="E45" l="1"/>
  <c r="E44"/>
  <c r="E46"/>
  <c r="B47"/>
  <c r="C47"/>
  <c r="E47"/>
  <c r="E18"/>
  <c r="D34" l="1"/>
  <c r="C31"/>
  <c r="A37"/>
  <c r="E19"/>
  <c r="B6"/>
  <c r="E28"/>
  <c r="D47" l="1"/>
  <c r="B3"/>
  <c r="B5" s="1"/>
  <c r="D36" s="1"/>
  <c r="D12"/>
  <c r="D30" l="1"/>
  <c r="D13"/>
  <c r="D11"/>
  <c r="D15"/>
  <c r="D18" l="1"/>
  <c r="E17"/>
  <c r="E16"/>
  <c r="E9"/>
  <c r="D14"/>
  <c r="E3"/>
  <c r="D31" l="1"/>
  <c r="E10"/>
  <c r="E31" s="1"/>
  <c r="E37" s="1"/>
  <c r="D38" s="1"/>
</calcChain>
</file>

<file path=xl/sharedStrings.xml><?xml version="1.0" encoding="utf-8"?>
<sst xmlns="http://schemas.openxmlformats.org/spreadsheetml/2006/main" count="106" uniqueCount="72">
  <si>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</si>
  <si>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</si>
  <si>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</si>
  <si>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</si>
  <si>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</si>
  <si>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</si>
  <si>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</si>
  <si>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</si>
  <si>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</si>
  <si>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</si>
  <si>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</si>
  <si>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</si>
  <si>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</si>
  <si>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</si>
  <si>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</si>
  <si>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</si>
  <si>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</si>
  <si>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д.9</t>
  </si>
  <si>
    <t>замена двери выхода на крышу п.4</t>
  </si>
  <si>
    <t>май</t>
  </si>
  <si>
    <t>Остаток средств на конец периода (+ есть средства, -задолженность)</t>
  </si>
  <si>
    <t>сентябрь</t>
  </si>
  <si>
    <t>октябрь</t>
  </si>
  <si>
    <t>единица измерения работы и услуги</t>
  </si>
  <si>
    <t>Цена выполненной работы и услуги в руб.</t>
  </si>
  <si>
    <t>Стоимость выполн.работы /услуги на 1 кв.м.</t>
  </si>
  <si>
    <t>Начислено за данный период по статье "содержание помещения",руб</t>
  </si>
  <si>
    <t>Кол-во месяцев</t>
  </si>
  <si>
    <t>руб</t>
  </si>
  <si>
    <t>декабрь</t>
  </si>
  <si>
    <t xml:space="preserve">5.Работы по обеспечению вывоза ТКО силами ООО УК "Атал"    
</t>
  </si>
  <si>
    <t>Ресурсоснабжающая организация (РСО)</t>
  </si>
  <si>
    <t>ИТОГО</t>
  </si>
  <si>
    <t>7.Работы по ремонту общедомового имущества всего, в т.ч.</t>
  </si>
  <si>
    <t>Получено средств от применения повышающего коэффициента к квартирам без ИПУ</t>
  </si>
  <si>
    <t>2017г</t>
  </si>
  <si>
    <t>Площадь дома на 01/01/2017 г, м2</t>
  </si>
  <si>
    <t>руб.</t>
  </si>
  <si>
    <t>Отчет по предоставлению коммунальных услуг по жилым помещениям за 2017 г</t>
  </si>
  <si>
    <t>январь</t>
  </si>
  <si>
    <t>8. Расходы на коммунальные услуги потребляемые в целях содержания общего имущества дома</t>
  </si>
  <si>
    <t>на содержание общего имущества дома, руб</t>
  </si>
  <si>
    <t>ООО "Коммун. Технологии" (теплоэнергия),руб</t>
  </si>
  <si>
    <t>ООО "Коммун. Технологии" (горячее водоснабжение),руб</t>
  </si>
  <si>
    <t>ОАО "Водоканал" (холодное водоснабжение), руб</t>
  </si>
  <si>
    <t>ОАО "Водоканал" (водоотведение), руб</t>
  </si>
  <si>
    <t>Чебоксарский Энергосбыт (электроэнергия), руб</t>
  </si>
  <si>
    <t>Финансовый счет дома</t>
  </si>
  <si>
    <t>по индивид. потреблению, руб</t>
  </si>
  <si>
    <t>июнь,авг</t>
  </si>
  <si>
    <t>в т.ч. Нежилые</t>
  </si>
  <si>
    <t>Предоставлено РСО по приборам учета, руб</t>
  </si>
  <si>
    <t>Всего начислено УК Атал</t>
  </si>
  <si>
    <t>июль,сент</t>
  </si>
  <si>
    <t>ремонт мягкой кровли балконных козырьков кв.106</t>
  </si>
  <si>
    <t>подготовка к отопит.сезону и окраска теплоузлов</t>
  </si>
  <si>
    <t>Приход,руб</t>
  </si>
  <si>
    <t>Расход,руб</t>
  </si>
  <si>
    <t>Остаток средств на 01/01/2017 г при 100 % оплате собственниками (+ есть средства, -задолженность)</t>
  </si>
  <si>
    <t>Начислено собственникам</t>
  </si>
  <si>
    <t>Поверка и обслуживание общедомовых приборов учета</t>
  </si>
  <si>
    <t>замена нижней разводки отопления в подвале п.1 по стояку кв.17</t>
  </si>
  <si>
    <t>ремонт мягкой кровли козырьков</t>
  </si>
  <si>
    <t>замена стояка отопления на кухне п.3 кв.53-85</t>
  </si>
  <si>
    <t>работы на общедомовой системе ХВС кв.80</t>
  </si>
  <si>
    <t>Произведен перерасчет коммунальных услуг на содержание общего имущества дома по статье "содержание" в 1 полугодии 2017г</t>
  </si>
  <si>
    <t>восстановление подъездного отопления п.2,3</t>
  </si>
  <si>
    <t>прочим потребит. и на производ. нужды</t>
  </si>
  <si>
    <t>Экономия расходов на коммунальные услуги потребляемые в целях содержания общего имущества дома за 2017 г составила, руб</t>
  </si>
  <si>
    <t>авг-окт, дек</t>
  </si>
  <si>
    <t>замена стояка канализации, кв.92,77</t>
  </si>
  <si>
    <t>работы на общедом. системе отопления, кв.57,58, 27,31,47, в подвале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</si>
</sst>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5" fillId="0" borderId="0" xfId="0" applyFont="1"/>
    <xf numFmtId="0" fontId="4" fillId="0" borderId="0" xfId="0" applyFont="1" applyFill="1" applyAlignment="1">
      <alignment vertical="top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5" fillId="0" borderId="0" xfId="0" applyFont="1" applyFill="1"/>
    <xf numFmtId="0" fontId="4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2" fontId="4" fillId="0" borderId="11" xfId="0" applyNumberFormat="1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2" fontId="3" fillId="0" borderId="7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8" fillId="0" borderId="0" xfId="0" applyFont="1" applyFill="1"/>
    <xf numFmtId="0" fontId="4" fillId="0" borderId="0" xfId="0" applyFont="1" applyFill="1" applyBorder="1" applyAlignment="1">
      <alignment vertical="top" wrapText="1"/>
    </xf>
    <xf numFmtId="0" fontId="8" fillId="0" borderId="0" xfId="0" applyFont="1" applyFill="1" applyAlignment="1">
      <alignment horizontal="center" vertical="top"/>
    </xf>
    <xf numFmtId="1" fontId="3" fillId="0" borderId="0" xfId="0" applyNumberFormat="1" applyFont="1" applyFill="1"/>
    <xf numFmtId="0" fontId="0" fillId="0" borderId="0" xfId="0" applyFill="1"/>
    <xf numFmtId="0" fontId="10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4" fillId="0" borderId="2" xfId="0" applyNumberFormat="1" applyFont="1" applyFill="1" applyBorder="1" applyAlignment="1">
      <alignment vertical="top" wrapText="1"/>
    </xf>
    <xf numFmtId="0" fontId="4" fillId="0" borderId="9" xfId="0" applyNumberFormat="1" applyFont="1" applyFill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0" fontId="4" fillId="0" borderId="18" xfId="0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vertical="top" wrapText="1"/>
    </xf>
    <xf numFmtId="0" fontId="6" fillId="0" borderId="21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1" fontId="4" fillId="0" borderId="15" xfId="0" applyNumberFormat="1" applyFont="1" applyFill="1" applyBorder="1" applyAlignment="1">
      <alignment vertical="top" wrapText="1"/>
    </xf>
    <xf numFmtId="2" fontId="3" fillId="0" borderId="15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11" fillId="0" borderId="9" xfId="0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2" fontId="3" fillId="0" borderId="0" xfId="0" applyNumberFormat="1" applyFont="1" applyFill="1" applyAlignment="1">
      <alignment vertical="top"/>
    </xf>
    <xf numFmtId="0" fontId="6" fillId="0" borderId="20" xfId="0" applyFont="1" applyFill="1" applyBorder="1" applyAlignment="1">
      <alignment vertical="top" wrapText="1"/>
    </xf>
    <xf numFmtId="0" fontId="6" fillId="0" borderId="0" xfId="0" applyFont="1" applyFill="1" applyAlignment="1">
      <alignment vertical="top"/>
    </xf>
    <xf numFmtId="1" fontId="6" fillId="0" borderId="0" xfId="0" applyNumberFormat="1" applyFont="1" applyFill="1" applyAlignment="1">
      <alignment vertical="top"/>
    </xf>
    <xf numFmtId="0" fontId="9" fillId="0" borderId="0" xfId="0" applyFont="1" applyFill="1" applyAlignment="1">
      <alignment vertical="top"/>
    </xf>
    <xf numFmtId="0" fontId="9" fillId="2" borderId="1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4" fillId="0" borderId="0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12" fillId="0" borderId="0" xfId="0" applyFont="1" applyFill="1"/>
    <xf numFmtId="0" fontId="0" fillId="0" borderId="0" xfId="0" applyFont="1" applyFill="1"/>
    <xf numFmtId="0" fontId="3" fillId="2" borderId="24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21" xfId="0" applyFont="1" applyFill="1" applyBorder="1" applyAlignment="1">
      <alignment horizontal="center" vertical="top" wrapText="1"/>
    </xf>
    <xf numFmtId="0" fontId="13" fillId="0" borderId="0" xfId="0" applyFont="1" applyFill="1"/>
    <xf numFmtId="0" fontId="14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15" fillId="0" borderId="0" xfId="0" applyFont="1" applyFill="1"/>
    <xf numFmtId="0" fontId="16" fillId="0" borderId="0" xfId="0" applyFont="1" applyFill="1"/>
    <xf numFmtId="0" fontId="6" fillId="2" borderId="1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14" fillId="0" borderId="0" xfId="0" applyFont="1" applyFill="1" applyBorder="1"/>
    <xf numFmtId="1" fontId="4" fillId="0" borderId="15" xfId="0" applyNumberFormat="1" applyFont="1" applyFill="1" applyBorder="1" applyAlignment="1">
      <alignment horizontal="center" vertical="top" wrapText="1"/>
    </xf>
    <xf numFmtId="164" fontId="4" fillId="0" borderId="1" xfId="1" applyNumberFormat="1" applyFont="1" applyFill="1" applyBorder="1" applyAlignment="1">
      <alignment vertical="top"/>
    </xf>
    <xf numFmtId="164" fontId="4" fillId="0" borderId="3" xfId="1" applyNumberFormat="1" applyFont="1" applyFill="1" applyBorder="1" applyAlignment="1">
      <alignment vertical="top"/>
    </xf>
    <xf numFmtId="164" fontId="6" fillId="0" borderId="22" xfId="1" applyNumberFormat="1" applyFont="1" applyFill="1" applyBorder="1" applyAlignment="1">
      <alignment vertical="top" wrapText="1"/>
    </xf>
    <xf numFmtId="164" fontId="6" fillId="0" borderId="3" xfId="1" applyNumberFormat="1" applyFont="1" applyFill="1" applyBorder="1" applyAlignment="1">
      <alignment vertical="top" wrapText="1"/>
    </xf>
    <xf numFmtId="164" fontId="6" fillId="0" borderId="11" xfId="1" applyNumberFormat="1" applyFont="1" applyFill="1" applyBorder="1" applyAlignment="1">
      <alignment vertical="top" wrapText="1"/>
    </xf>
    <xf numFmtId="164" fontId="6" fillId="0" borderId="12" xfId="1" applyNumberFormat="1" applyFont="1" applyFill="1" applyBorder="1" applyAlignment="1">
      <alignment vertical="top" wrapText="1"/>
    </xf>
    <xf numFmtId="164" fontId="9" fillId="2" borderId="11" xfId="1" applyNumberFormat="1" applyFont="1" applyFill="1" applyBorder="1" applyAlignment="1">
      <alignment vertical="top" wrapText="1"/>
    </xf>
    <xf numFmtId="164" fontId="9" fillId="2" borderId="12" xfId="1" applyNumberFormat="1" applyFont="1" applyFill="1" applyBorder="1" applyAlignment="1">
      <alignment vertical="top" wrapText="1"/>
    </xf>
    <xf numFmtId="164" fontId="4" fillId="0" borderId="3" xfId="1" applyNumberFormat="1" applyFont="1" applyFill="1" applyBorder="1" applyAlignment="1">
      <alignment vertical="top" wrapText="1"/>
    </xf>
    <xf numFmtId="164" fontId="4" fillId="0" borderId="12" xfId="1" applyNumberFormat="1" applyFont="1" applyFill="1" applyBorder="1" applyAlignment="1">
      <alignment vertical="top" wrapText="1"/>
    </xf>
    <xf numFmtId="164" fontId="3" fillId="0" borderId="3" xfId="1" applyNumberFormat="1" applyFont="1" applyFill="1" applyBorder="1" applyAlignment="1">
      <alignment vertical="top" wrapText="1"/>
    </xf>
    <xf numFmtId="164" fontId="3" fillId="0" borderId="5" xfId="1" applyNumberFormat="1" applyFont="1" applyFill="1" applyBorder="1" applyAlignment="1">
      <alignment vertical="top" wrapText="1"/>
    </xf>
    <xf numFmtId="164" fontId="3" fillId="0" borderId="16" xfId="1" applyNumberFormat="1" applyFont="1" applyFill="1" applyBorder="1" applyAlignment="1">
      <alignment vertical="top" wrapText="1"/>
    </xf>
    <xf numFmtId="0" fontId="3" fillId="0" borderId="29" xfId="0" applyFont="1" applyFill="1" applyBorder="1" applyAlignment="1">
      <alignment vertical="top" wrapText="1"/>
    </xf>
    <xf numFmtId="164" fontId="4" fillId="0" borderId="11" xfId="1" applyNumberFormat="1" applyFont="1" applyFill="1" applyBorder="1" applyAlignment="1">
      <alignment vertical="top"/>
    </xf>
    <xf numFmtId="164" fontId="4" fillId="0" borderId="12" xfId="1" applyNumberFormat="1" applyFont="1" applyFill="1" applyBorder="1" applyAlignment="1">
      <alignment vertical="top"/>
    </xf>
    <xf numFmtId="164" fontId="3" fillId="0" borderId="14" xfId="1" applyNumberFormat="1" applyFont="1" applyFill="1" applyBorder="1" applyAlignment="1">
      <alignment vertical="top"/>
    </xf>
    <xf numFmtId="164" fontId="3" fillId="0" borderId="15" xfId="1" applyNumberFormat="1" applyFont="1" applyFill="1" applyBorder="1" applyAlignment="1">
      <alignment vertical="top"/>
    </xf>
    <xf numFmtId="164" fontId="3" fillId="0" borderId="16" xfId="1" applyNumberFormat="1" applyFont="1" applyFill="1" applyBorder="1" applyAlignment="1">
      <alignment vertical="top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vertical="top" wrapText="1"/>
    </xf>
    <xf numFmtId="164" fontId="6" fillId="0" borderId="15" xfId="1" applyNumberFormat="1" applyFont="1" applyFill="1" applyBorder="1" applyAlignment="1">
      <alignment vertical="top"/>
    </xf>
    <xf numFmtId="164" fontId="6" fillId="0" borderId="16" xfId="1" applyNumberFormat="1" applyFont="1" applyFill="1" applyBorder="1" applyAlignment="1">
      <alignment vertical="top"/>
    </xf>
    <xf numFmtId="0" fontId="6" fillId="0" borderId="0" xfId="0" applyFont="1" applyFill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164" fontId="3" fillId="0" borderId="8" xfId="1" applyNumberFormat="1" applyFont="1" applyFill="1" applyBorder="1" applyAlignment="1">
      <alignment vertical="top" wrapText="1"/>
    </xf>
    <xf numFmtId="2" fontId="4" fillId="0" borderId="18" xfId="0" applyNumberFormat="1" applyFont="1" applyFill="1" applyBorder="1" applyAlignment="1">
      <alignment vertical="top" wrapText="1"/>
    </xf>
    <xf numFmtId="164" fontId="3" fillId="0" borderId="19" xfId="1" applyNumberFormat="1" applyFont="1" applyFill="1" applyBorder="1" applyAlignment="1">
      <alignment vertical="top" wrapText="1"/>
    </xf>
    <xf numFmtId="164" fontId="6" fillId="0" borderId="21" xfId="1" applyNumberFormat="1" applyFont="1" applyFill="1" applyBorder="1" applyAlignment="1">
      <alignment vertical="top" wrapText="1"/>
    </xf>
    <xf numFmtId="164" fontId="6" fillId="0" borderId="1" xfId="1" applyNumberFormat="1" applyFont="1" applyFill="1" applyBorder="1" applyAlignment="1">
      <alignment vertical="top" wrapText="1"/>
    </xf>
    <xf numFmtId="164" fontId="3" fillId="0" borderId="0" xfId="1" applyNumberFormat="1" applyFont="1" applyFill="1" applyAlignment="1">
      <alignment horizontal="right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26" xfId="0" applyNumberFormat="1" applyFont="1" applyFill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4" fillId="0" borderId="13" xfId="0" applyNumberFormat="1" applyFont="1" applyFill="1" applyBorder="1" applyAlignment="1">
      <alignment horizontal="center" vertical="top" wrapText="1"/>
    </xf>
    <xf numFmtId="0" fontId="4" fillId="0" borderId="30" xfId="0" applyFont="1" applyFill="1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topLeftCell="A31" workbookViewId="0">
      <selection activeCell="E15" sqref="E15"/>
    </sheetView>
  </sheetViews>
  <sheetFormatPr defaultRowHeight="15.75"/>
  <cols>
    <col min="1" max="1" width="73.7109375" style="7" customWidth="1"/>
    <col min="2" max="2" width="13.7109375" style="7" customWidth="1"/>
    <col min="3" max="3" width="14.140625" style="7" customWidth="1"/>
    <col min="4" max="4" width="15.5703125" style="7" customWidth="1"/>
    <col min="5" max="5" width="16.7109375" style="7" customWidth="1"/>
    <col min="6" max="6" width="9.85546875" style="2" bestFit="1" customWidth="1"/>
    <col min="7" max="7" width="9.140625" style="1"/>
  </cols>
  <sheetData>
    <row r="1" spans="1:9" s="21" customFormat="1" ht="31.5">
      <c r="A1" s="48" t="s">
        <v>13</v>
      </c>
      <c r="B1" s="7"/>
      <c r="C1" s="7" t="s">
        <v>35</v>
      </c>
      <c r="D1" s="49" t="s">
        <v>27</v>
      </c>
      <c r="E1" s="49">
        <v>12</v>
      </c>
      <c r="F1" s="2"/>
      <c r="G1" s="6"/>
    </row>
    <row r="2" spans="1:9" s="21" customFormat="1" ht="15.75" customHeight="1">
      <c r="A2" s="50" t="s">
        <v>17</v>
      </c>
      <c r="B2" s="7"/>
      <c r="C2" s="7"/>
      <c r="D2" s="7"/>
      <c r="E2" s="7" t="s">
        <v>50</v>
      </c>
      <c r="F2" s="2"/>
      <c r="G2" s="6"/>
    </row>
    <row r="3" spans="1:9" s="21" customFormat="1">
      <c r="A3" s="7" t="s">
        <v>36</v>
      </c>
      <c r="B3" s="7">
        <f>758.6+8421.8</f>
        <v>9180.4</v>
      </c>
      <c r="C3" s="7"/>
      <c r="D3" s="7"/>
      <c r="E3" s="51">
        <f>758.6*B4*E1</f>
        <v>177603.43200000003</v>
      </c>
      <c r="F3" s="2"/>
      <c r="G3" s="6"/>
    </row>
    <row r="4" spans="1:9" s="21" customFormat="1">
      <c r="A4" s="7" t="s">
        <v>0</v>
      </c>
      <c r="B4" s="7">
        <v>19.510000000000002</v>
      </c>
      <c r="C4" s="7"/>
      <c r="D4" s="7"/>
      <c r="E4" s="7"/>
      <c r="F4" s="2"/>
      <c r="G4" s="6"/>
    </row>
    <row r="5" spans="1:9" s="21" customFormat="1">
      <c r="A5" s="7" t="s">
        <v>26</v>
      </c>
      <c r="B5" s="115">
        <f>B3*B4*E1</f>
        <v>2149315.2480000001</v>
      </c>
      <c r="C5" s="51"/>
      <c r="D5" s="51"/>
      <c r="E5" s="7"/>
      <c r="F5" s="51"/>
      <c r="G5" s="7"/>
    </row>
    <row r="6" spans="1:9" s="21" customFormat="1" ht="31.5">
      <c r="A6" s="7" t="s">
        <v>65</v>
      </c>
      <c r="B6" s="115">
        <f>-96894.75-14068.05-1267.21-1510.06-7217.83</f>
        <v>-120957.90000000001</v>
      </c>
      <c r="C6" s="51"/>
      <c r="D6" s="51"/>
      <c r="E6" s="7"/>
      <c r="F6" s="51"/>
      <c r="G6" s="7"/>
      <c r="H6" s="22"/>
      <c r="I6" s="22"/>
    </row>
    <row r="7" spans="1:9" s="21" customFormat="1" ht="16.5" thickBot="1">
      <c r="A7" s="7" t="s">
        <v>1</v>
      </c>
      <c r="B7" s="7">
        <v>96.29</v>
      </c>
      <c r="C7" s="7"/>
      <c r="D7" s="7"/>
      <c r="E7" s="7"/>
      <c r="F7" s="51"/>
      <c r="G7" s="6"/>
    </row>
    <row r="8" spans="1:9" s="23" customFormat="1" ht="63">
      <c r="A8" s="3" t="s">
        <v>2</v>
      </c>
      <c r="B8" s="5" t="s">
        <v>14</v>
      </c>
      <c r="C8" s="5" t="s">
        <v>23</v>
      </c>
      <c r="D8" s="5" t="s">
        <v>25</v>
      </c>
      <c r="E8" s="4" t="s">
        <v>24</v>
      </c>
      <c r="F8" s="8"/>
      <c r="G8" s="19"/>
    </row>
    <row r="9" spans="1:9" s="21" customFormat="1" ht="15.75" customHeight="1">
      <c r="A9" s="9" t="s">
        <v>3</v>
      </c>
      <c r="B9" s="31" t="s">
        <v>15</v>
      </c>
      <c r="C9" s="64" t="s">
        <v>28</v>
      </c>
      <c r="D9" s="10">
        <v>0.89</v>
      </c>
      <c r="E9" s="92">
        <f>D9*B3*E1</f>
        <v>98046.671999999991</v>
      </c>
      <c r="F9" s="2"/>
      <c r="G9" s="6"/>
    </row>
    <row r="10" spans="1:9" s="21" customFormat="1" ht="47.25">
      <c r="A10" s="9" t="s">
        <v>4</v>
      </c>
      <c r="B10" s="31" t="s">
        <v>15</v>
      </c>
      <c r="C10" s="64" t="s">
        <v>28</v>
      </c>
      <c r="D10" s="10">
        <f>4.7+D11+D12+D13</f>
        <v>5.9851291882706636</v>
      </c>
      <c r="E10" s="92">
        <f>D10*E1*B3</f>
        <v>659350.56000000006</v>
      </c>
      <c r="F10" s="2"/>
      <c r="G10" s="6"/>
    </row>
    <row r="11" spans="1:9" s="21" customFormat="1" ht="15.75" customHeight="1">
      <c r="A11" s="12" t="s">
        <v>5</v>
      </c>
      <c r="B11" s="31"/>
      <c r="C11" s="64" t="s">
        <v>28</v>
      </c>
      <c r="D11" s="10">
        <f>E11/E1/B3</f>
        <v>3.8124700448782189E-2</v>
      </c>
      <c r="E11" s="92">
        <v>4200</v>
      </c>
      <c r="F11" s="2"/>
      <c r="G11" s="6"/>
    </row>
    <row r="12" spans="1:9" s="21" customFormat="1" ht="15.75" customHeight="1">
      <c r="A12" s="12" t="s">
        <v>6</v>
      </c>
      <c r="B12" s="31"/>
      <c r="C12" s="64" t="s">
        <v>28</v>
      </c>
      <c r="D12" s="10">
        <f>E12/E1/B3</f>
        <v>1.770075377979173E-3</v>
      </c>
      <c r="E12" s="92">
        <v>195</v>
      </c>
      <c r="F12" s="2"/>
      <c r="G12" s="6"/>
    </row>
    <row r="13" spans="1:9" s="21" customFormat="1" ht="15.75" customHeight="1">
      <c r="A13" s="12" t="s">
        <v>7</v>
      </c>
      <c r="B13" s="31" t="s">
        <v>15</v>
      </c>
      <c r="C13" s="64" t="s">
        <v>28</v>
      </c>
      <c r="D13" s="10">
        <f>E13/B3/E1</f>
        <v>1.2452344124439023</v>
      </c>
      <c r="E13" s="92">
        <v>137181</v>
      </c>
      <c r="F13" s="2"/>
      <c r="G13" s="6"/>
    </row>
    <row r="14" spans="1:9" s="21" customFormat="1" ht="47.25">
      <c r="A14" s="9" t="s">
        <v>8</v>
      </c>
      <c r="B14" s="31" t="s">
        <v>15</v>
      </c>
      <c r="C14" s="64" t="s">
        <v>28</v>
      </c>
      <c r="D14" s="10">
        <f>E14/E1/B3</f>
        <v>4.5524432486601896</v>
      </c>
      <c r="E14" s="92">
        <v>501519</v>
      </c>
      <c r="F14" s="2"/>
      <c r="G14" s="6"/>
    </row>
    <row r="15" spans="1:9" s="21" customFormat="1">
      <c r="A15" s="9" t="s">
        <v>9</v>
      </c>
      <c r="B15" s="31" t="s">
        <v>15</v>
      </c>
      <c r="C15" s="64" t="s">
        <v>28</v>
      </c>
      <c r="D15" s="10">
        <f>E15/E1/B3</f>
        <v>2.0637808083888864</v>
      </c>
      <c r="E15" s="92">
        <v>227356</v>
      </c>
      <c r="F15" s="2"/>
      <c r="G15" s="6"/>
    </row>
    <row r="16" spans="1:9" s="21" customFormat="1" ht="15.75" customHeight="1">
      <c r="A16" s="9" t="s">
        <v>30</v>
      </c>
      <c r="B16" s="31" t="s">
        <v>15</v>
      </c>
      <c r="C16" s="64" t="s">
        <v>28</v>
      </c>
      <c r="D16" s="10">
        <v>0.56999999999999995</v>
      </c>
      <c r="E16" s="92">
        <f>D16*E1*B3</f>
        <v>62793.935999999994</v>
      </c>
      <c r="F16" s="2"/>
      <c r="G16" s="6"/>
    </row>
    <row r="17" spans="1:10" s="21" customFormat="1" ht="48" thickBot="1">
      <c r="A17" s="33" t="s">
        <v>10</v>
      </c>
      <c r="B17" s="34" t="s">
        <v>15</v>
      </c>
      <c r="C17" s="35" t="s">
        <v>28</v>
      </c>
      <c r="D17" s="13">
        <v>0.49</v>
      </c>
      <c r="E17" s="93">
        <f>D17*E1*B3</f>
        <v>53980.752</v>
      </c>
      <c r="F17" s="2"/>
      <c r="G17" s="6"/>
    </row>
    <row r="18" spans="1:10" s="21" customFormat="1">
      <c r="A18" s="14" t="s">
        <v>33</v>
      </c>
      <c r="B18" s="109"/>
      <c r="C18" s="109"/>
      <c r="D18" s="15">
        <f>E18/E1/B3</f>
        <v>2.0430305324386735</v>
      </c>
      <c r="E18" s="110">
        <f>E19+E20+E21+E22+E23+E24+E25+E26+E27+E28+E29</f>
        <v>225070.05</v>
      </c>
      <c r="F18" s="2"/>
      <c r="G18" s="6"/>
    </row>
    <row r="19" spans="1:10" s="24" customFormat="1" ht="15.75" customHeight="1">
      <c r="A19" s="16" t="s">
        <v>60</v>
      </c>
      <c r="B19" s="31" t="s">
        <v>53</v>
      </c>
      <c r="C19" s="64" t="s">
        <v>28</v>
      </c>
      <c r="D19" s="11"/>
      <c r="E19" s="94">
        <f>1800+3835.5</f>
        <v>5635.5</v>
      </c>
      <c r="F19" s="52"/>
      <c r="G19" s="17"/>
    </row>
    <row r="20" spans="1:10" s="24" customFormat="1" ht="15.75" customHeight="1">
      <c r="A20" s="16" t="s">
        <v>71</v>
      </c>
      <c r="B20" s="31" t="s">
        <v>69</v>
      </c>
      <c r="C20" s="64" t="s">
        <v>28</v>
      </c>
      <c r="D20" s="11"/>
      <c r="E20" s="94">
        <f>1398.59+1352.02+8459.92+2866.78+3570.75</f>
        <v>17648.059999999998</v>
      </c>
      <c r="F20" s="52"/>
      <c r="G20" s="17"/>
    </row>
    <row r="21" spans="1:10" s="24" customFormat="1" ht="15.75" customHeight="1">
      <c r="A21" s="16" t="s">
        <v>54</v>
      </c>
      <c r="B21" s="31" t="s">
        <v>21</v>
      </c>
      <c r="C21" s="64" t="s">
        <v>28</v>
      </c>
      <c r="D21" s="11"/>
      <c r="E21" s="94">
        <v>2400</v>
      </c>
      <c r="F21" s="52"/>
      <c r="G21" s="17"/>
    </row>
    <row r="22" spans="1:10" s="24" customFormat="1" ht="15.75" customHeight="1">
      <c r="A22" s="16" t="s">
        <v>55</v>
      </c>
      <c r="B22" s="31" t="s">
        <v>21</v>
      </c>
      <c r="C22" s="64" t="s">
        <v>28</v>
      </c>
      <c r="D22" s="11"/>
      <c r="E22" s="94">
        <v>17026.52</v>
      </c>
      <c r="F22" s="52"/>
      <c r="G22" s="17"/>
    </row>
    <row r="23" spans="1:10" s="24" customFormat="1" ht="15.75" customHeight="1">
      <c r="A23" s="16" t="s">
        <v>18</v>
      </c>
      <c r="B23" s="31" t="s">
        <v>39</v>
      </c>
      <c r="C23" s="64" t="s">
        <v>28</v>
      </c>
      <c r="D23" s="11"/>
      <c r="E23" s="94">
        <v>10700</v>
      </c>
      <c r="F23" s="52"/>
      <c r="G23" s="17"/>
    </row>
    <row r="24" spans="1:10" s="24" customFormat="1" ht="15.75" customHeight="1">
      <c r="A24" s="16" t="s">
        <v>61</v>
      </c>
      <c r="B24" s="31" t="s">
        <v>22</v>
      </c>
      <c r="C24" s="64" t="s">
        <v>28</v>
      </c>
      <c r="D24" s="11"/>
      <c r="E24" s="94">
        <v>14134.71</v>
      </c>
      <c r="F24" s="52"/>
      <c r="G24" s="17"/>
    </row>
    <row r="25" spans="1:10" s="24" customFormat="1" ht="15.75" customHeight="1">
      <c r="A25" s="16" t="s">
        <v>63</v>
      </c>
      <c r="B25" s="31" t="s">
        <v>29</v>
      </c>
      <c r="C25" s="64" t="s">
        <v>28</v>
      </c>
      <c r="D25" s="10"/>
      <c r="E25" s="94">
        <v>17529.37</v>
      </c>
      <c r="F25" s="52"/>
      <c r="G25" s="17"/>
    </row>
    <row r="26" spans="1:10" s="24" customFormat="1" ht="15.75" customHeight="1">
      <c r="A26" s="16" t="s">
        <v>64</v>
      </c>
      <c r="B26" s="31" t="s">
        <v>29</v>
      </c>
      <c r="C26" s="64" t="s">
        <v>28</v>
      </c>
      <c r="D26" s="10"/>
      <c r="E26" s="94">
        <v>1146.22</v>
      </c>
      <c r="F26" s="52"/>
      <c r="G26" s="17"/>
    </row>
    <row r="27" spans="1:10" s="24" customFormat="1" ht="15.75" customHeight="1">
      <c r="A27" s="16" t="s">
        <v>66</v>
      </c>
      <c r="B27" s="31" t="s">
        <v>29</v>
      </c>
      <c r="C27" s="64" t="s">
        <v>28</v>
      </c>
      <c r="D27" s="10"/>
      <c r="E27" s="94">
        <v>125599.73</v>
      </c>
      <c r="F27" s="52"/>
      <c r="G27" s="17"/>
    </row>
    <row r="28" spans="1:10" s="24" customFormat="1" ht="15.75" customHeight="1">
      <c r="A28" s="16" t="s">
        <v>62</v>
      </c>
      <c r="B28" s="31" t="s">
        <v>19</v>
      </c>
      <c r="C28" s="64" t="s">
        <v>28</v>
      </c>
      <c r="D28" s="10"/>
      <c r="E28" s="94">
        <f>6052.26+3281.78</f>
        <v>9334.0400000000009</v>
      </c>
      <c r="F28" s="52"/>
      <c r="G28" s="17"/>
    </row>
    <row r="29" spans="1:10" s="24" customFormat="1" ht="15.75" customHeight="1" thickBot="1">
      <c r="A29" s="46" t="s">
        <v>70</v>
      </c>
      <c r="B29" s="36" t="s">
        <v>49</v>
      </c>
      <c r="C29" s="37" t="s">
        <v>28</v>
      </c>
      <c r="D29" s="38"/>
      <c r="E29" s="95">
        <f>1463.2+2452.7</f>
        <v>3915.8999999999996</v>
      </c>
      <c r="F29" s="52"/>
      <c r="G29" s="17"/>
    </row>
    <row r="30" spans="1:10" s="30" customFormat="1" ht="32.25" thickBot="1">
      <c r="A30" s="27" t="s">
        <v>40</v>
      </c>
      <c r="B30" s="28"/>
      <c r="C30" s="28" t="s">
        <v>28</v>
      </c>
      <c r="D30" s="111">
        <f>E30/B3/E1</f>
        <v>1.2139721580759009</v>
      </c>
      <c r="E30" s="112">
        <f>D47+D48</f>
        <v>133737</v>
      </c>
      <c r="F30" s="43"/>
      <c r="G30" s="45"/>
      <c r="H30" s="29"/>
      <c r="I30" s="29"/>
      <c r="J30" s="29"/>
    </row>
    <row r="31" spans="1:10" s="21" customFormat="1" ht="16.5" thickBot="1">
      <c r="A31" s="40" t="s">
        <v>11</v>
      </c>
      <c r="B31" s="41"/>
      <c r="C31" s="83" t="str">
        <f>C28</f>
        <v>руб</v>
      </c>
      <c r="D31" s="42">
        <f>D9+D10+D14+D15+D16+D17+D18+D30</f>
        <v>17.808355935834314</v>
      </c>
      <c r="E31" s="96">
        <f>E9+E10+E14+E15+E16+E17+E18+E30</f>
        <v>1961853.9700000002</v>
      </c>
      <c r="F31" s="53"/>
      <c r="G31" s="20"/>
    </row>
    <row r="32" spans="1:10" s="30" customFormat="1" ht="16.5" thickBot="1">
      <c r="A32" s="121" t="s">
        <v>47</v>
      </c>
      <c r="B32" s="122"/>
      <c r="C32" s="122"/>
      <c r="D32" s="67" t="s">
        <v>56</v>
      </c>
      <c r="E32" s="68" t="s">
        <v>57</v>
      </c>
      <c r="F32" s="69"/>
      <c r="G32" s="43"/>
      <c r="H32" s="70"/>
      <c r="I32" s="29"/>
      <c r="J32" s="29"/>
    </row>
    <row r="33" spans="1:10" s="75" customFormat="1" ht="31.5" customHeight="1">
      <c r="A33" s="54" t="s">
        <v>58</v>
      </c>
      <c r="B33" s="39"/>
      <c r="C33" s="73" t="s">
        <v>37</v>
      </c>
      <c r="D33" s="113">
        <v>49739</v>
      </c>
      <c r="E33" s="86"/>
      <c r="F33" s="55"/>
      <c r="G33" s="74"/>
    </row>
    <row r="34" spans="1:10" s="75" customFormat="1">
      <c r="A34" s="12" t="s">
        <v>16</v>
      </c>
      <c r="B34" s="32"/>
      <c r="C34" s="76" t="s">
        <v>37</v>
      </c>
      <c r="D34" s="114">
        <f>2768*E1</f>
        <v>33216</v>
      </c>
      <c r="E34" s="87"/>
      <c r="F34" s="55"/>
      <c r="G34" s="74"/>
    </row>
    <row r="35" spans="1:10" s="75" customFormat="1" ht="31.5">
      <c r="A35" s="12" t="s">
        <v>34</v>
      </c>
      <c r="B35" s="32"/>
      <c r="C35" s="76" t="s">
        <v>37</v>
      </c>
      <c r="D35" s="114">
        <v>62765</v>
      </c>
      <c r="E35" s="87"/>
      <c r="F35" s="56"/>
      <c r="G35" s="74"/>
    </row>
    <row r="36" spans="1:10" s="78" customFormat="1">
      <c r="A36" s="12" t="s">
        <v>59</v>
      </c>
      <c r="B36" s="32"/>
      <c r="C36" s="76" t="s">
        <v>37</v>
      </c>
      <c r="D36" s="114">
        <f>B5+B6</f>
        <v>2028357.3480000002</v>
      </c>
      <c r="E36" s="87"/>
      <c r="F36" s="57"/>
      <c r="G36" s="77"/>
    </row>
    <row r="37" spans="1:10" s="78" customFormat="1">
      <c r="A37" s="71" t="str">
        <f>A31</f>
        <v>итого расходы</v>
      </c>
      <c r="B37" s="72"/>
      <c r="C37" s="76" t="s">
        <v>37</v>
      </c>
      <c r="D37" s="88"/>
      <c r="E37" s="89">
        <f>E31</f>
        <v>1961853.9700000002</v>
      </c>
      <c r="F37" s="57"/>
      <c r="G37" s="77"/>
    </row>
    <row r="38" spans="1:10" s="82" customFormat="1" ht="15.75" customHeight="1">
      <c r="A38" s="58" t="s">
        <v>20</v>
      </c>
      <c r="B38" s="44"/>
      <c r="C38" s="79" t="s">
        <v>37</v>
      </c>
      <c r="D38" s="90">
        <f>D33+D34+D35+D36-E37</f>
        <v>212223.37800000003</v>
      </c>
      <c r="E38" s="91"/>
      <c r="F38" s="59"/>
      <c r="G38" s="80"/>
      <c r="H38" s="81"/>
      <c r="I38" s="81"/>
      <c r="J38" s="81"/>
    </row>
    <row r="39" spans="1:10" s="21" customFormat="1" ht="15.75" customHeight="1" thickBot="1">
      <c r="A39" s="118" t="s">
        <v>38</v>
      </c>
      <c r="B39" s="119"/>
      <c r="C39" s="119"/>
      <c r="D39" s="119"/>
      <c r="E39" s="120"/>
      <c r="F39" s="60"/>
      <c r="G39" s="6"/>
    </row>
    <row r="40" spans="1:10" s="66" customFormat="1" ht="15.75" customHeight="1">
      <c r="A40" s="47" t="s">
        <v>31</v>
      </c>
      <c r="B40" s="116" t="s">
        <v>51</v>
      </c>
      <c r="C40" s="123" t="s">
        <v>52</v>
      </c>
      <c r="D40" s="124"/>
      <c r="E40" s="125"/>
      <c r="F40" s="2"/>
      <c r="G40" s="65"/>
      <c r="H40" s="65"/>
      <c r="I40" s="65"/>
    </row>
    <row r="41" spans="1:10" s="66" customFormat="1" ht="65.25" customHeight="1">
      <c r="A41" s="9"/>
      <c r="B41" s="117"/>
      <c r="C41" s="103" t="s">
        <v>48</v>
      </c>
      <c r="D41" s="103" t="s">
        <v>41</v>
      </c>
      <c r="E41" s="104" t="s">
        <v>67</v>
      </c>
      <c r="F41" s="2"/>
      <c r="G41" s="65"/>
      <c r="H41" s="65"/>
      <c r="I41" s="65"/>
    </row>
    <row r="42" spans="1:10" s="21" customFormat="1">
      <c r="A42" s="25" t="s">
        <v>42</v>
      </c>
      <c r="B42" s="84">
        <v>1945446</v>
      </c>
      <c r="C42" s="84">
        <v>1945522</v>
      </c>
      <c r="D42" s="84"/>
      <c r="E42" s="85"/>
      <c r="F42" s="61"/>
      <c r="G42" s="6"/>
    </row>
    <row r="43" spans="1:10" s="21" customFormat="1">
      <c r="A43" s="25" t="s">
        <v>43</v>
      </c>
      <c r="B43" s="84">
        <v>853189</v>
      </c>
      <c r="C43" s="84">
        <v>793966</v>
      </c>
      <c r="D43" s="84">
        <v>50192</v>
      </c>
      <c r="E43" s="85"/>
      <c r="F43" s="61"/>
      <c r="G43" s="6"/>
    </row>
    <row r="44" spans="1:10" s="21" customFormat="1">
      <c r="A44" s="25" t="s">
        <v>44</v>
      </c>
      <c r="B44" s="84">
        <v>168068</v>
      </c>
      <c r="C44" s="84">
        <v>160095</v>
      </c>
      <c r="D44" s="84">
        <v>4875</v>
      </c>
      <c r="E44" s="85">
        <f>2097+1079</f>
        <v>3176</v>
      </c>
      <c r="F44" s="61"/>
      <c r="G44" s="6"/>
    </row>
    <row r="45" spans="1:10" s="21" customFormat="1">
      <c r="A45" s="25" t="s">
        <v>45</v>
      </c>
      <c r="B45" s="84">
        <v>292647</v>
      </c>
      <c r="C45" s="84">
        <v>281884</v>
      </c>
      <c r="D45" s="84">
        <v>7216</v>
      </c>
      <c r="E45" s="85">
        <f>2641+1251</f>
        <v>3892</v>
      </c>
      <c r="F45" s="61"/>
      <c r="G45" s="6"/>
    </row>
    <row r="46" spans="1:10" s="21" customFormat="1" ht="16.5" thickBot="1">
      <c r="A46" s="26" t="s">
        <v>46</v>
      </c>
      <c r="B46" s="98">
        <v>658344</v>
      </c>
      <c r="C46" s="98">
        <v>584336</v>
      </c>
      <c r="D46" s="98">
        <v>73182</v>
      </c>
      <c r="E46" s="99">
        <f>1813+318</f>
        <v>2131</v>
      </c>
      <c r="F46" s="61"/>
      <c r="G46" s="6"/>
    </row>
    <row r="47" spans="1:10" s="21" customFormat="1" ht="16.5" thickBot="1">
      <c r="A47" s="97" t="s">
        <v>32</v>
      </c>
      <c r="B47" s="100">
        <f>SUM(B42:B46)</f>
        <v>3917694</v>
      </c>
      <c r="C47" s="101">
        <f>SUM(C42:C46)</f>
        <v>3765803</v>
      </c>
      <c r="D47" s="101">
        <f>SUM(D42:D46)</f>
        <v>135465</v>
      </c>
      <c r="E47" s="102">
        <f>SUM(E42:E46)</f>
        <v>9199</v>
      </c>
      <c r="F47" s="2"/>
      <c r="G47" s="6"/>
    </row>
    <row r="48" spans="1:10" s="75" customFormat="1" ht="32.25" thickBot="1">
      <c r="A48" s="105" t="s">
        <v>68</v>
      </c>
      <c r="B48" s="106"/>
      <c r="C48" s="106"/>
      <c r="D48" s="106">
        <f>B46-C46-D46-E46+B44-C44-D44-E44+B45-C45-D45-E45</f>
        <v>-1728</v>
      </c>
      <c r="E48" s="107"/>
      <c r="F48" s="108"/>
    </row>
    <row r="49" spans="1:7" s="21" customFormat="1">
      <c r="A49" s="18" t="s">
        <v>12</v>
      </c>
      <c r="B49" s="18"/>
      <c r="C49" s="62"/>
      <c r="D49" s="63"/>
      <c r="E49" s="18"/>
      <c r="F49" s="2"/>
      <c r="G49" s="6"/>
    </row>
  </sheetData>
  <mergeCells count="4">
    <mergeCell ref="B40:B41"/>
    <mergeCell ref="A39:E39"/>
    <mergeCell ref="A32:C32"/>
    <mergeCell ref="C40:E40"/>
  </mergeCells>
  <pageMargins left="0.31496062992125984" right="0.31496062992125984" top="0.35433070866141736" bottom="0.35433070866141736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2018-02-16T05:49:07Z</cp:lastPrinted>
  <dcterms:created xsi:type="dcterms:W3CDTF">2016-04-22T06:39:22Z</dcterms:created>
  <dcterms:modified xsi:type="dcterms:W3CDTF">2018-03-16T10:17:47Z</dcterms:modified>
</cp:coreProperties>
</file>