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9" i="1" l="1"/>
  <c r="E14" i="1" l="1"/>
  <c r="D9" i="1" l="1"/>
  <c r="E51" i="1" l="1"/>
  <c r="D46" i="1" l="1"/>
  <c r="E26" i="1" s="1"/>
  <c r="D47" i="1"/>
  <c r="E46" i="1" l="1"/>
  <c r="C46" i="1"/>
  <c r="B46" i="1"/>
  <c r="E18" i="1" l="1"/>
  <c r="D33" i="1" l="1"/>
  <c r="E27" i="1" l="1"/>
  <c r="D27" i="1" s="1"/>
  <c r="C32" i="1" l="1"/>
  <c r="D13" i="1" l="1"/>
  <c r="A35" i="1" l="1"/>
  <c r="D31" i="1"/>
  <c r="D14" i="1" l="1"/>
  <c r="D11" i="1"/>
  <c r="E17" i="1"/>
  <c r="E16" i="1"/>
  <c r="D15" i="1"/>
  <c r="D12" i="1"/>
  <c r="D10" i="1"/>
  <c r="E8" i="1"/>
  <c r="D34" i="1"/>
  <c r="D18" i="1" l="1"/>
  <c r="D26" i="1" l="1"/>
  <c r="D28" i="1" s="1"/>
  <c r="E28" i="1"/>
  <c r="E35" i="1" l="1"/>
  <c r="D36" i="1" s="1"/>
</calcChain>
</file>

<file path=xl/sharedStrings.xml><?xml version="1.0" encoding="utf-8"?>
<sst xmlns="http://schemas.openxmlformats.org/spreadsheetml/2006/main" count="106" uniqueCount="73">
  <si>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</si>
  <si>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</si>
  <si>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</si>
  <si>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</si>
  <si>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</si>
  <si>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</si>
  <si>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</si>
  <si>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</si>
  <si>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</si>
  <si>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</si>
  <si>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</si>
  <si>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</si>
  <si>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</si>
  <si>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</si>
  <si>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</si>
  <si>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</si>
  <si>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</t>
  </si>
  <si>
    <t>июнь</t>
  </si>
  <si>
    <t>Остаток средств на конец периода (+ есть средства, -задолженность)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</si>
  <si>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</si>
  <si>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</si>
  <si>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</si>
  <si>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</si>
  <si>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</si>
  <si>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</si>
  <si>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</si>
  <si>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7.Работы по ремонту общедомового имущества всего, в т.ч.</t>
  </si>
  <si>
    <t>Площадь дома, м2</t>
  </si>
  <si>
    <t>декабрь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</si>
  <si>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</si>
  <si>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</si>
  <si>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</si>
  <si>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</si>
  <si>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</si>
  <si>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</si>
  <si>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</si>
  <si>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</si>
  <si>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</si>
  <si>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2018 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</si>
  <si>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</si>
  <si>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</si>
  <si>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</si>
  <si>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работы на общедомовой системе ХВС п.2</t>
  </si>
  <si>
    <t>январь</t>
  </si>
  <si>
    <t>работы на общедомовой системе ГВС кв. 53,49,57</t>
  </si>
  <si>
    <t>Получено средств от сдачи металлолома</t>
  </si>
  <si>
    <t>август</t>
  </si>
  <si>
    <t>руб</t>
  </si>
  <si>
    <t>9. Обслуживание спецсчета</t>
  </si>
  <si>
    <t>ремонт мягкой кровли балк.козырьков кв.33,36</t>
  </si>
  <si>
    <t>замена электропроводки квартирных стояков в электрощитках п.1</t>
  </si>
  <si>
    <t>замена задвижек в теплоузле №1,2</t>
  </si>
  <si>
    <t>замена светильников п.1, 9 эт</t>
  </si>
  <si>
    <t>замена нижней разводки ХВС п.1,2</t>
  </si>
  <si>
    <t xml:space="preserve">5.Работы по обеспечению вывоза ТКО силами ООО УК "Атал"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</si>
  <si>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</si>
  <si>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</si>
  <si>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</si>
  <si>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</si>
  <si>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</si>
  <si>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</si>
  <si>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</si>
  <si>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</si>
  <si>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</si>
  <si>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</si>
  <si>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</si>
  <si>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</si>
  <si>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</si>
  <si>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тыс.руб.</t>
  </si>
  <si>
    <t>Начислено взносов на капит.ремонт по состоянию на 01.01.2019г</t>
  </si>
  <si>
    <t>Поступило взносов на капит.ремонт по состоянию на 01.01.2019г</t>
  </si>
  <si>
    <t>Израсходовано на капремонт со спецсчета в 2018 г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</si>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</sst>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1" fontId="4" fillId="0" borderId="7" xfId="0" applyNumberFormat="1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3" fillId="0" borderId="0" xfId="0" applyNumberFormat="1" applyFont="1" applyFill="1"/>
    <xf numFmtId="0" fontId="0" fillId="0" borderId="0" xfId="0" applyFill="1" applyAlignment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8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0" xfId="0" applyFont="1" applyFill="1"/>
    <xf numFmtId="0" fontId="9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9" fillId="0" borderId="0" xfId="0" applyFont="1" applyFill="1" applyBorder="1"/>
    <xf numFmtId="0" fontId="5" fillId="2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1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7" fillId="2" borderId="7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vertical="top" wrapText="1"/>
    </xf>
    <xf numFmtId="1" fontId="3" fillId="2" borderId="19" xfId="0" applyNumberFormat="1" applyFont="1" applyFill="1" applyBorder="1" applyAlignment="1">
      <alignment vertical="top" wrapText="1"/>
    </xf>
    <xf numFmtId="2" fontId="3" fillId="2" borderId="19" xfId="0" applyNumberFormat="1" applyFont="1" applyFill="1" applyBorder="1" applyAlignment="1">
      <alignment vertical="top" wrapText="1"/>
    </xf>
    <xf numFmtId="165" fontId="3" fillId="2" borderId="24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7" xfId="1" applyNumberFormat="1" applyFont="1" applyFill="1" applyBorder="1" applyAlignment="1">
      <alignment vertical="top"/>
    </xf>
    <xf numFmtId="0" fontId="5" fillId="0" borderId="23" xfId="0" applyFont="1" applyFill="1" applyBorder="1" applyAlignment="1">
      <alignment vertical="top" wrapText="1"/>
    </xf>
    <xf numFmtId="165" fontId="5" fillId="0" borderId="19" xfId="1" applyNumberFormat="1" applyFont="1" applyFill="1" applyBorder="1" applyAlignment="1">
      <alignment vertical="top"/>
    </xf>
    <xf numFmtId="165" fontId="5" fillId="0" borderId="24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/>
    <xf numFmtId="0" fontId="9" fillId="0" borderId="0" xfId="0" applyFont="1"/>
    <xf numFmtId="0" fontId="7" fillId="0" borderId="0" xfId="0" applyFont="1" applyFill="1" applyAlignment="1">
      <alignment vertical="top" wrapText="1"/>
    </xf>
    <xf numFmtId="0" fontId="9" fillId="0" borderId="0" xfId="0" applyFont="1" applyAlignment="1"/>
    <xf numFmtId="166" fontId="7" fillId="0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165" fontId="4" fillId="0" borderId="22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7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37" zoomScale="75" zoomScaleNormal="75" workbookViewId="0">
      <selection activeCell="F39" sqref="F39:F45"/>
    </sheetView>
  </sheetViews>
  <sheetFormatPr defaultRowHeight="15.75" x14ac:dyDescent="0.25"/>
  <cols>
    <col min="1" max="1" width="79.28515625" style="12" customWidth="1"/>
    <col min="2" max="2" width="14.42578125" style="12" customWidth="1"/>
    <col min="3" max="3" width="13.42578125" style="12" customWidth="1"/>
    <col min="4" max="4" width="13.28515625" style="12" customWidth="1"/>
    <col min="5" max="5" width="14.28515625" style="12" customWidth="1"/>
    <col min="6" max="6" width="10.7109375" style="7" bestFit="1" customWidth="1"/>
    <col min="7" max="7" width="9.140625" style="6"/>
    <col min="8" max="8" width="9.140625" style="2"/>
  </cols>
  <sheetData>
    <row r="1" spans="1:7" s="22" customFormat="1" ht="31.5" x14ac:dyDescent="0.25">
      <c r="A1" s="43" t="s">
        <v>12</v>
      </c>
      <c r="B1" s="12"/>
      <c r="C1" s="44" t="s">
        <v>38</v>
      </c>
      <c r="D1" s="44" t="s">
        <v>22</v>
      </c>
      <c r="E1" s="12">
        <v>12</v>
      </c>
      <c r="F1" s="7"/>
      <c r="G1" s="5"/>
    </row>
    <row r="2" spans="1:7" s="2" customFormat="1" x14ac:dyDescent="0.25">
      <c r="A2" s="45" t="s">
        <v>16</v>
      </c>
      <c r="B2" s="12"/>
      <c r="C2" s="12"/>
      <c r="D2" s="12"/>
      <c r="E2" s="12"/>
      <c r="F2" s="7"/>
      <c r="G2" s="6"/>
    </row>
    <row r="3" spans="1:7" s="2" customFormat="1" x14ac:dyDescent="0.25">
      <c r="A3" s="12" t="s">
        <v>27</v>
      </c>
      <c r="B3" s="12">
        <v>4573</v>
      </c>
      <c r="C3" s="12"/>
      <c r="D3" s="12"/>
      <c r="E3" s="12"/>
      <c r="F3" s="7"/>
      <c r="G3" s="6"/>
    </row>
    <row r="4" spans="1:7" s="2" customFormat="1" x14ac:dyDescent="0.25">
      <c r="A4" s="12" t="s">
        <v>0</v>
      </c>
      <c r="B4" s="12">
        <v>18.82</v>
      </c>
      <c r="C4" s="12">
        <v>18.88</v>
      </c>
      <c r="D4" s="12">
        <v>16.88</v>
      </c>
      <c r="E4" s="12"/>
      <c r="F4" s="7"/>
      <c r="G4" s="6"/>
    </row>
    <row r="5" spans="1:7" s="2" customFormat="1" x14ac:dyDescent="0.25">
      <c r="A5" s="12" t="s">
        <v>23</v>
      </c>
      <c r="B5" s="118">
        <v>1007019.85</v>
      </c>
      <c r="C5" s="46"/>
      <c r="D5" s="46"/>
      <c r="E5" s="12"/>
      <c r="F5" s="46"/>
      <c r="G5" s="12"/>
    </row>
    <row r="6" spans="1:7" s="2" customFormat="1" ht="16.5" thickBot="1" x14ac:dyDescent="0.3">
      <c r="A6" s="12" t="s">
        <v>1</v>
      </c>
      <c r="B6" s="12">
        <v>99.12</v>
      </c>
      <c r="C6" s="12"/>
      <c r="D6" s="12"/>
      <c r="E6" s="12"/>
      <c r="F6" s="46"/>
      <c r="G6" s="6"/>
    </row>
    <row r="7" spans="1:7" s="3" customFormat="1" ht="63.75" customHeight="1" x14ac:dyDescent="0.25">
      <c r="A7" s="8" t="s">
        <v>2</v>
      </c>
      <c r="B7" s="10" t="s">
        <v>13</v>
      </c>
      <c r="C7" s="10" t="s">
        <v>20</v>
      </c>
      <c r="D7" s="10" t="s">
        <v>24</v>
      </c>
      <c r="E7" s="9" t="s">
        <v>21</v>
      </c>
      <c r="F7" s="41"/>
      <c r="G7" s="41"/>
    </row>
    <row r="8" spans="1:7" s="2" customFormat="1" x14ac:dyDescent="0.25">
      <c r="A8" s="13" t="s">
        <v>3</v>
      </c>
      <c r="B8" s="26" t="s">
        <v>14</v>
      </c>
      <c r="C8" s="112" t="s">
        <v>25</v>
      </c>
      <c r="D8" s="14">
        <v>0.92</v>
      </c>
      <c r="E8" s="76">
        <f>D8*B3*E1</f>
        <v>50485.919999999998</v>
      </c>
      <c r="F8" s="7"/>
      <c r="G8" s="6"/>
    </row>
    <row r="9" spans="1:7" s="2" customFormat="1" ht="47.25" x14ac:dyDescent="0.25">
      <c r="A9" s="13" t="s">
        <v>4</v>
      </c>
      <c r="B9" s="26" t="s">
        <v>14</v>
      </c>
      <c r="C9" s="112" t="s">
        <v>25</v>
      </c>
      <c r="D9" s="14">
        <f>4.8+D10+D11+D12+D13</f>
        <v>6.8514796996865659</v>
      </c>
      <c r="E9" s="76">
        <f>D9*E1*B3</f>
        <v>375981.80000000005</v>
      </c>
      <c r="F9" s="7"/>
      <c r="G9" s="6"/>
    </row>
    <row r="10" spans="1:7" s="2" customFormat="1" x14ac:dyDescent="0.25">
      <c r="A10" s="15" t="s">
        <v>5</v>
      </c>
      <c r="B10" s="26"/>
      <c r="C10" s="112" t="s">
        <v>25</v>
      </c>
      <c r="D10" s="14">
        <f>E10/E1/B3</f>
        <v>7.9087397040600638E-2</v>
      </c>
      <c r="E10" s="76">
        <v>4340</v>
      </c>
      <c r="F10" s="7"/>
      <c r="G10" s="6"/>
    </row>
    <row r="11" spans="1:7" s="2" customFormat="1" x14ac:dyDescent="0.25">
      <c r="A11" s="15" t="s">
        <v>6</v>
      </c>
      <c r="B11" s="26"/>
      <c r="C11" s="73" t="s">
        <v>25</v>
      </c>
      <c r="D11" s="14">
        <f>E11/E1/B3</f>
        <v>8.9838909541511774E-2</v>
      </c>
      <c r="E11" s="76">
        <v>4930</v>
      </c>
      <c r="F11" s="7"/>
      <c r="G11" s="6"/>
    </row>
    <row r="12" spans="1:7" s="2" customFormat="1" x14ac:dyDescent="0.25">
      <c r="A12" s="15" t="s">
        <v>7</v>
      </c>
      <c r="B12" s="26"/>
      <c r="C12" s="73" t="s">
        <v>25</v>
      </c>
      <c r="D12" s="14">
        <f>E12/B3/E1</f>
        <v>1.8825533931044536</v>
      </c>
      <c r="E12" s="76">
        <v>103307</v>
      </c>
      <c r="F12" s="7"/>
      <c r="G12" s="6"/>
    </row>
    <row r="13" spans="1:7" s="2" customFormat="1" x14ac:dyDescent="0.25">
      <c r="A13" s="15" t="s">
        <v>37</v>
      </c>
      <c r="B13" s="26"/>
      <c r="C13" s="73" t="s">
        <v>25</v>
      </c>
      <c r="D13" s="14">
        <f>E13/E1/B3</f>
        <v>0</v>
      </c>
      <c r="E13" s="76"/>
      <c r="F13" s="7"/>
      <c r="G13" s="6"/>
    </row>
    <row r="14" spans="1:7" s="2" customFormat="1" ht="47.25" x14ac:dyDescent="0.25">
      <c r="A14" s="13" t="s">
        <v>8</v>
      </c>
      <c r="B14" s="26" t="s">
        <v>14</v>
      </c>
      <c r="C14" s="73" t="s">
        <v>25</v>
      </c>
      <c r="D14" s="14">
        <f>E14/E1/B3</f>
        <v>3.8423573146730807</v>
      </c>
      <c r="E14" s="76">
        <f>6059*2.9*E1</f>
        <v>210853.19999999998</v>
      </c>
      <c r="F14" s="7"/>
      <c r="G14" s="6"/>
    </row>
    <row r="15" spans="1:7" s="2" customFormat="1" x14ac:dyDescent="0.25">
      <c r="A15" s="13" t="s">
        <v>9</v>
      </c>
      <c r="B15" s="88" t="s">
        <v>40</v>
      </c>
      <c r="C15" s="73" t="s">
        <v>25</v>
      </c>
      <c r="D15" s="14">
        <f>E15/E1/B3</f>
        <v>1.5380129747066111</v>
      </c>
      <c r="E15" s="76">
        <v>84400</v>
      </c>
      <c r="F15" s="7"/>
      <c r="G15" s="6"/>
    </row>
    <row r="16" spans="1:7" s="2" customFormat="1" ht="15.75" customHeight="1" x14ac:dyDescent="0.25">
      <c r="A16" s="13" t="s">
        <v>54</v>
      </c>
      <c r="B16" s="88" t="s">
        <v>40</v>
      </c>
      <c r="C16" s="73" t="s">
        <v>25</v>
      </c>
      <c r="D16" s="14">
        <v>0.43</v>
      </c>
      <c r="E16" s="76">
        <f>D16*E1*B3</f>
        <v>23596.68</v>
      </c>
      <c r="F16" s="7"/>
      <c r="G16" s="6"/>
    </row>
    <row r="17" spans="1:10" s="2" customFormat="1" ht="32.25" thickBot="1" x14ac:dyDescent="0.3">
      <c r="A17" s="13" t="s">
        <v>55</v>
      </c>
      <c r="B17" s="29" t="s">
        <v>14</v>
      </c>
      <c r="C17" s="30" t="s">
        <v>25</v>
      </c>
      <c r="D17" s="19">
        <v>0.49</v>
      </c>
      <c r="E17" s="77">
        <f>D17*E1*B3</f>
        <v>26889.239999999998</v>
      </c>
      <c r="F17" s="7"/>
      <c r="G17" s="6"/>
    </row>
    <row r="18" spans="1:10" s="2" customFormat="1" x14ac:dyDescent="0.25">
      <c r="A18" s="37" t="s">
        <v>26</v>
      </c>
      <c r="B18" s="38"/>
      <c r="C18" s="38"/>
      <c r="D18" s="39">
        <f>E18/E1/B3</f>
        <v>4.7701762154676004</v>
      </c>
      <c r="E18" s="78">
        <f>E19+E20+E21+E22+E23+E24+E25</f>
        <v>261768.19</v>
      </c>
      <c r="F18" s="7"/>
      <c r="G18" s="6"/>
    </row>
    <row r="19" spans="1:10" s="35" customFormat="1" x14ac:dyDescent="0.25">
      <c r="A19" s="13" t="s">
        <v>42</v>
      </c>
      <c r="B19" s="26" t="s">
        <v>43</v>
      </c>
      <c r="C19" s="73" t="s">
        <v>25</v>
      </c>
      <c r="D19" s="17"/>
      <c r="E19" s="76">
        <v>861.41</v>
      </c>
      <c r="F19" s="7"/>
      <c r="G19" s="6"/>
    </row>
    <row r="20" spans="1:10" s="4" customFormat="1" x14ac:dyDescent="0.25">
      <c r="A20" s="13" t="s">
        <v>44</v>
      </c>
      <c r="B20" s="26" t="s">
        <v>43</v>
      </c>
      <c r="C20" s="73" t="s">
        <v>25</v>
      </c>
      <c r="D20" s="17"/>
      <c r="E20" s="76">
        <v>3180.1</v>
      </c>
      <c r="F20" s="47"/>
      <c r="G20" s="11"/>
    </row>
    <row r="21" spans="1:10" s="35" customFormat="1" x14ac:dyDescent="0.25">
      <c r="A21" s="89" t="s">
        <v>53</v>
      </c>
      <c r="B21" s="26" t="s">
        <v>17</v>
      </c>
      <c r="C21" s="73" t="s">
        <v>25</v>
      </c>
      <c r="D21" s="17"/>
      <c r="E21" s="76">
        <v>153801.76999999999</v>
      </c>
      <c r="F21" s="7"/>
      <c r="G21" s="6"/>
    </row>
    <row r="22" spans="1:10" s="35" customFormat="1" x14ac:dyDescent="0.25">
      <c r="A22" s="13" t="s">
        <v>51</v>
      </c>
      <c r="B22" s="26" t="s">
        <v>46</v>
      </c>
      <c r="C22" s="73" t="s">
        <v>25</v>
      </c>
      <c r="D22" s="17"/>
      <c r="E22" s="76">
        <v>5979.66</v>
      </c>
      <c r="F22" s="7"/>
      <c r="G22" s="6"/>
    </row>
    <row r="23" spans="1:10" s="35" customFormat="1" x14ac:dyDescent="0.25">
      <c r="A23" s="13" t="s">
        <v>52</v>
      </c>
      <c r="B23" s="26" t="s">
        <v>46</v>
      </c>
      <c r="C23" s="73" t="s">
        <v>25</v>
      </c>
      <c r="D23" s="17"/>
      <c r="E23" s="76">
        <v>696.05</v>
      </c>
      <c r="F23" s="7"/>
      <c r="G23" s="6"/>
    </row>
    <row r="24" spans="1:10" s="35" customFormat="1" x14ac:dyDescent="0.25">
      <c r="A24" s="13" t="s">
        <v>49</v>
      </c>
      <c r="B24" s="26" t="s">
        <v>19</v>
      </c>
      <c r="C24" s="73" t="s">
        <v>25</v>
      </c>
      <c r="D24" s="17"/>
      <c r="E24" s="76">
        <v>9660</v>
      </c>
      <c r="F24" s="7"/>
      <c r="G24" s="6"/>
    </row>
    <row r="25" spans="1:10" s="35" customFormat="1" ht="16.5" thickBot="1" x14ac:dyDescent="0.3">
      <c r="A25" s="28" t="s">
        <v>50</v>
      </c>
      <c r="B25" s="29" t="s">
        <v>28</v>
      </c>
      <c r="C25" s="30" t="s">
        <v>25</v>
      </c>
      <c r="D25" s="18"/>
      <c r="E25" s="77">
        <v>87589.2</v>
      </c>
      <c r="F25" s="7"/>
      <c r="G25" s="6"/>
    </row>
    <row r="26" spans="1:10" s="25" customFormat="1" x14ac:dyDescent="0.25">
      <c r="A26" s="93" t="s">
        <v>56</v>
      </c>
      <c r="B26" s="94"/>
      <c r="C26" s="94" t="s">
        <v>25</v>
      </c>
      <c r="D26" s="95">
        <f>E26/B3/E1</f>
        <v>1.322242510387053</v>
      </c>
      <c r="E26" s="113">
        <f>D46+D47</f>
        <v>72559.379999999917</v>
      </c>
      <c r="F26" s="36"/>
      <c r="G26" s="34"/>
      <c r="H26" s="24"/>
      <c r="I26" s="24"/>
      <c r="J26" s="24"/>
    </row>
    <row r="27" spans="1:10" s="25" customFormat="1" ht="16.5" thickBot="1" x14ac:dyDescent="0.3">
      <c r="A27" s="90" t="s">
        <v>48</v>
      </c>
      <c r="B27" s="91" t="s">
        <v>14</v>
      </c>
      <c r="C27" s="92" t="s">
        <v>47</v>
      </c>
      <c r="D27" s="114">
        <f>E27/E1/B3</f>
        <v>0.09</v>
      </c>
      <c r="E27" s="115">
        <f>0.18*B3*(E1-6)</f>
        <v>4938.84</v>
      </c>
      <c r="F27" s="36"/>
      <c r="G27" s="34"/>
      <c r="H27" s="24"/>
      <c r="I27" s="24"/>
      <c r="J27" s="24"/>
    </row>
    <row r="28" spans="1:10" s="2" customFormat="1" ht="16.5" thickBot="1" x14ac:dyDescent="0.3">
      <c r="A28" s="97" t="s">
        <v>10</v>
      </c>
      <c r="B28" s="98"/>
      <c r="C28" s="98"/>
      <c r="D28" s="99">
        <f>D8+D9+D14+D15+D16+D17+D18+D26+D27</f>
        <v>20.254268714920912</v>
      </c>
      <c r="E28" s="100">
        <f>E8+E9+E14+E15+E16+E17+E18+E26+E27</f>
        <v>1111473.25</v>
      </c>
      <c r="F28" s="48"/>
      <c r="G28" s="21"/>
    </row>
    <row r="29" spans="1:10" s="25" customFormat="1" ht="16.5" thickBot="1" x14ac:dyDescent="0.3">
      <c r="A29" s="130" t="s">
        <v>31</v>
      </c>
      <c r="B29" s="131"/>
      <c r="C29" s="131"/>
      <c r="D29" s="57" t="s">
        <v>33</v>
      </c>
      <c r="E29" s="58" t="s">
        <v>34</v>
      </c>
      <c r="F29" s="33"/>
      <c r="G29" s="36"/>
      <c r="H29" s="59"/>
      <c r="I29" s="24"/>
      <c r="J29" s="24"/>
    </row>
    <row r="30" spans="1:10" s="64" customFormat="1" x14ac:dyDescent="0.25">
      <c r="A30" s="49" t="s">
        <v>41</v>
      </c>
      <c r="B30" s="31"/>
      <c r="C30" s="62" t="s">
        <v>25</v>
      </c>
      <c r="D30" s="116">
        <v>101759</v>
      </c>
      <c r="E30" s="79"/>
      <c r="F30" s="50"/>
      <c r="G30" s="63"/>
    </row>
    <row r="31" spans="1:10" s="64" customFormat="1" x14ac:dyDescent="0.25">
      <c r="A31" s="15" t="s">
        <v>15</v>
      </c>
      <c r="B31" s="27"/>
      <c r="C31" s="65" t="s">
        <v>25</v>
      </c>
      <c r="D31" s="117">
        <f>991*E1</f>
        <v>11892</v>
      </c>
      <c r="E31" s="80"/>
      <c r="F31" s="50"/>
      <c r="G31" s="63"/>
    </row>
    <row r="32" spans="1:10" s="64" customFormat="1" x14ac:dyDescent="0.25">
      <c r="A32" s="15" t="s">
        <v>45</v>
      </c>
      <c r="B32" s="27"/>
      <c r="C32" s="65" t="str">
        <f>C31</f>
        <v>руб.</v>
      </c>
      <c r="D32" s="117">
        <v>1500</v>
      </c>
      <c r="E32" s="80"/>
      <c r="F32" s="50"/>
      <c r="G32" s="63"/>
    </row>
    <row r="33" spans="1:10" s="68" customFormat="1" x14ac:dyDescent="0.25">
      <c r="A33" s="15" t="s">
        <v>57</v>
      </c>
      <c r="B33" s="27"/>
      <c r="C33" s="65" t="s">
        <v>25</v>
      </c>
      <c r="D33" s="117">
        <f>2777.6+4215.17+2279.52</f>
        <v>9272.2900000000009</v>
      </c>
      <c r="E33" s="80"/>
      <c r="F33" s="51"/>
      <c r="G33" s="66"/>
      <c r="H33" s="67"/>
      <c r="I33" s="67"/>
      <c r="J33" s="67"/>
    </row>
    <row r="34" spans="1:10" s="64" customFormat="1" x14ac:dyDescent="0.25">
      <c r="A34" s="15" t="s">
        <v>35</v>
      </c>
      <c r="B34" s="27"/>
      <c r="C34" s="65" t="s">
        <v>25</v>
      </c>
      <c r="D34" s="117">
        <f>B5</f>
        <v>1007019.85</v>
      </c>
      <c r="E34" s="80"/>
      <c r="F34" s="52"/>
      <c r="G34" s="63"/>
    </row>
    <row r="35" spans="1:10" s="64" customFormat="1" x14ac:dyDescent="0.25">
      <c r="A35" s="60" t="str">
        <f>A28</f>
        <v>итого расходы</v>
      </c>
      <c r="B35" s="61"/>
      <c r="C35" s="65" t="s">
        <v>25</v>
      </c>
      <c r="D35" s="81"/>
      <c r="E35" s="82">
        <f>E28</f>
        <v>1111473.25</v>
      </c>
      <c r="F35" s="52"/>
      <c r="G35" s="63"/>
    </row>
    <row r="36" spans="1:10" s="72" customFormat="1" ht="16.5" thickBot="1" x14ac:dyDescent="0.3">
      <c r="A36" s="53" t="s">
        <v>18</v>
      </c>
      <c r="B36" s="40"/>
      <c r="C36" s="69" t="s">
        <v>25</v>
      </c>
      <c r="D36" s="83">
        <f>D30+D31+D32+D33+D34-E35</f>
        <v>19969.889999999898</v>
      </c>
      <c r="E36" s="84"/>
      <c r="F36" s="70"/>
      <c r="G36" s="71"/>
    </row>
    <row r="37" spans="1:10" s="2" customFormat="1" ht="16.5" customHeight="1" x14ac:dyDescent="0.25">
      <c r="A37" s="127" t="s">
        <v>39</v>
      </c>
      <c r="B37" s="128"/>
      <c r="C37" s="128"/>
      <c r="D37" s="128"/>
      <c r="E37" s="129"/>
      <c r="F37" s="54"/>
    </row>
    <row r="38" spans="1:10" s="35" customFormat="1" ht="15.75" customHeight="1" x14ac:dyDescent="0.25">
      <c r="A38" s="42" t="s">
        <v>29</v>
      </c>
      <c r="B38" s="125" t="s">
        <v>58</v>
      </c>
      <c r="C38" s="125" t="s">
        <v>32</v>
      </c>
      <c r="D38" s="132"/>
      <c r="E38" s="133"/>
      <c r="F38" s="7"/>
      <c r="G38" s="56"/>
      <c r="H38" s="56"/>
      <c r="I38" s="56"/>
    </row>
    <row r="39" spans="1:10" s="35" customFormat="1" ht="63" x14ac:dyDescent="0.25">
      <c r="A39" s="13"/>
      <c r="B39" s="126"/>
      <c r="C39" s="96" t="s">
        <v>59</v>
      </c>
      <c r="D39" s="96" t="s">
        <v>60</v>
      </c>
      <c r="E39" s="16" t="s">
        <v>36</v>
      </c>
      <c r="F39" s="7"/>
      <c r="G39" s="56"/>
      <c r="H39" s="56"/>
      <c r="I39" s="56"/>
    </row>
    <row r="40" spans="1:10" s="2" customFormat="1" x14ac:dyDescent="0.25">
      <c r="A40" s="23" t="s">
        <v>61</v>
      </c>
      <c r="B40" s="74">
        <v>1125899.49</v>
      </c>
      <c r="C40" s="74">
        <v>1125910.48</v>
      </c>
      <c r="D40" s="74"/>
      <c r="E40" s="75"/>
      <c r="F40" s="55"/>
    </row>
    <row r="41" spans="1:10" s="2" customFormat="1" ht="15.75" customHeight="1" x14ac:dyDescent="0.25">
      <c r="A41" s="23" t="s">
        <v>62</v>
      </c>
      <c r="B41" s="74">
        <v>455193.54</v>
      </c>
      <c r="C41" s="74">
        <v>437539.25</v>
      </c>
      <c r="D41" s="74">
        <v>26486.54</v>
      </c>
      <c r="E41" s="75"/>
      <c r="F41" s="55"/>
    </row>
    <row r="42" spans="1:10" s="2" customFormat="1" x14ac:dyDescent="0.25">
      <c r="A42" s="23" t="s">
        <v>63</v>
      </c>
      <c r="B42" s="74">
        <v>102798.67</v>
      </c>
      <c r="C42" s="74">
        <v>100042.32</v>
      </c>
      <c r="D42" s="74">
        <v>3386.52</v>
      </c>
      <c r="E42" s="75"/>
      <c r="F42" s="55"/>
    </row>
    <row r="43" spans="1:10" s="2" customFormat="1" x14ac:dyDescent="0.25">
      <c r="A43" s="23" t="s">
        <v>64</v>
      </c>
      <c r="B43" s="74">
        <v>187891.09</v>
      </c>
      <c r="C43" s="74">
        <v>181852.35</v>
      </c>
      <c r="D43" s="74">
        <v>7877.82</v>
      </c>
      <c r="E43" s="75"/>
      <c r="F43" s="55"/>
    </row>
    <row r="44" spans="1:10" s="2" customFormat="1" x14ac:dyDescent="0.25">
      <c r="A44" s="23" t="s">
        <v>65</v>
      </c>
      <c r="B44" s="74">
        <v>417751</v>
      </c>
      <c r="C44" s="74">
        <v>371442</v>
      </c>
      <c r="D44" s="74">
        <v>45901</v>
      </c>
      <c r="E44" s="75">
        <v>199</v>
      </c>
      <c r="F44" s="55"/>
    </row>
    <row r="45" spans="1:10" s="2" customFormat="1" ht="16.5" thickBot="1" x14ac:dyDescent="0.3">
      <c r="A45" s="101" t="s">
        <v>66</v>
      </c>
      <c r="B45" s="102">
        <v>42475.199999999997</v>
      </c>
      <c r="C45" s="102">
        <v>42505.1</v>
      </c>
      <c r="D45" s="102"/>
      <c r="E45" s="85"/>
      <c r="F45" s="55"/>
    </row>
    <row r="46" spans="1:10" s="2" customFormat="1" ht="16.5" thickBot="1" x14ac:dyDescent="0.3">
      <c r="A46" s="32" t="s">
        <v>30</v>
      </c>
      <c r="B46" s="86">
        <f>SUM(B40:B45)</f>
        <v>2332008.9900000002</v>
      </c>
      <c r="C46" s="86">
        <f>SUM(C40:C45)</f>
        <v>2259291.5000000005</v>
      </c>
      <c r="D46" s="86">
        <f>SUM(D41:D45)</f>
        <v>83651.88</v>
      </c>
      <c r="E46" s="87">
        <f>SUM(E40:E44)</f>
        <v>199</v>
      </c>
      <c r="F46" s="12"/>
    </row>
    <row r="47" spans="1:10" s="64" customFormat="1" ht="15.75" customHeight="1" thickBot="1" x14ac:dyDescent="0.3">
      <c r="A47" s="103" t="s">
        <v>67</v>
      </c>
      <c r="B47" s="104"/>
      <c r="C47" s="104"/>
      <c r="D47" s="104">
        <f>B42+B43+B44-C42-C43-C44-D42-D43-D44-E44+B41-C41-D41</f>
        <v>-11092.50000000008</v>
      </c>
      <c r="E47" s="105"/>
      <c r="F47" s="106"/>
    </row>
    <row r="48" spans="1:10" s="108" customFormat="1" x14ac:dyDescent="0.25">
      <c r="A48" s="123" t="s">
        <v>69</v>
      </c>
      <c r="B48" s="124"/>
      <c r="C48" s="124"/>
      <c r="D48" s="106" t="s">
        <v>68</v>
      </c>
      <c r="E48" s="111">
        <v>1339.7</v>
      </c>
      <c r="F48" s="50"/>
      <c r="G48" s="63"/>
      <c r="H48" s="107"/>
      <c r="I48" s="107"/>
    </row>
    <row r="49" spans="1:9" s="108" customFormat="1" x14ac:dyDescent="0.25">
      <c r="A49" s="123" t="s">
        <v>70</v>
      </c>
      <c r="B49" s="124"/>
      <c r="C49" s="124"/>
      <c r="D49" s="106" t="s">
        <v>68</v>
      </c>
      <c r="E49" s="111">
        <v>1103.72</v>
      </c>
      <c r="F49" s="50"/>
      <c r="G49" s="63"/>
      <c r="H49" s="107"/>
      <c r="I49" s="107"/>
    </row>
    <row r="50" spans="1:9" s="108" customFormat="1" x14ac:dyDescent="0.25">
      <c r="A50" s="109" t="s">
        <v>71</v>
      </c>
      <c r="B50" s="110"/>
      <c r="C50" s="110"/>
      <c r="D50" s="106" t="s">
        <v>68</v>
      </c>
      <c r="E50" s="111">
        <v>0</v>
      </c>
      <c r="F50" s="50"/>
      <c r="G50" s="63"/>
      <c r="H50" s="107"/>
      <c r="I50" s="107"/>
    </row>
    <row r="51" spans="1:9" s="108" customFormat="1" x14ac:dyDescent="0.25">
      <c r="A51" s="119" t="s">
        <v>72</v>
      </c>
      <c r="B51" s="120"/>
      <c r="C51" s="120"/>
      <c r="D51" s="121" t="s">
        <v>68</v>
      </c>
      <c r="E51" s="122">
        <f>E49</f>
        <v>1103.72</v>
      </c>
      <c r="F51" s="50"/>
      <c r="G51" s="63"/>
      <c r="H51" s="107"/>
      <c r="I51" s="107"/>
    </row>
    <row r="52" spans="1:9" s="1" customFormat="1" x14ac:dyDescent="0.25">
      <c r="A52" s="20" t="s">
        <v>11</v>
      </c>
      <c r="B52" s="12"/>
      <c r="C52" s="12"/>
      <c r="D52" s="12"/>
      <c r="E52" s="12"/>
      <c r="F52" s="12"/>
      <c r="G52" s="2"/>
      <c r="H52" s="2"/>
    </row>
  </sheetData>
  <mergeCells count="6">
    <mergeCell ref="A49:C49"/>
    <mergeCell ref="B38:B39"/>
    <mergeCell ref="A37:E37"/>
    <mergeCell ref="A29:C29"/>
    <mergeCell ref="C38:E38"/>
    <mergeCell ref="A48:C48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2019-02-18T11:18:00Z</cp:lastPrinted>
  <dcterms:created xsi:type="dcterms:W3CDTF">2016-04-22T06:39:22Z</dcterms:created>
  <dcterms:modified xsi:type="dcterms:W3CDTF">2019-02-18T11:18:04Z</dcterms:modified>
</cp:coreProperties>
</file>