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9" i="1" l="1"/>
  <c r="E14" i="1" l="1"/>
  <c r="D9" i="1" l="1"/>
  <c r="E56" i="1" l="1"/>
  <c r="E31" i="1" l="1"/>
  <c r="D52" i="1" l="1"/>
  <c r="D51" i="1"/>
  <c r="E51" i="1" l="1"/>
  <c r="C51" i="1"/>
  <c r="B51" i="1"/>
  <c r="D38" i="1" l="1"/>
  <c r="E18" i="1" l="1"/>
  <c r="E27" i="1" l="1"/>
  <c r="D36" i="1" l="1"/>
  <c r="E32" i="1" l="1"/>
  <c r="D32" i="1" s="1"/>
  <c r="E21" i="1" l="1"/>
  <c r="D39" i="1" l="1"/>
  <c r="D13" i="1"/>
  <c r="C33" i="1" l="1"/>
  <c r="C37" i="1"/>
  <c r="C40" i="1" l="1"/>
  <c r="A40" i="1"/>
  <c r="D11" i="1" l="1"/>
  <c r="D31" i="1" l="1"/>
  <c r="D14" i="1"/>
  <c r="E17" i="1"/>
  <c r="E16" i="1"/>
  <c r="D15" i="1"/>
  <c r="D12" i="1"/>
  <c r="D10" i="1"/>
  <c r="E8" i="1"/>
  <c r="D18" i="1" l="1"/>
  <c r="D33" i="1" l="1"/>
  <c r="E33" i="1"/>
  <c r="E40" i="1" l="1"/>
  <c r="D41" i="1" s="1"/>
</calcChain>
</file>

<file path=xl/sharedStrings.xml><?xml version="1.0" encoding="utf-8"?>
<sst xmlns="http://schemas.openxmlformats.org/spreadsheetml/2006/main" count="119" uniqueCount="80">
  <si>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</si>
  <si>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</si>
  <si>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</si>
  <si>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</si>
  <si>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</si>
  <si>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</si>
  <si>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</si>
  <si>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</si>
  <si>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</si>
  <si>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</si>
  <si>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</si>
  <si>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</si>
  <si>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</si>
  <si>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</si>
  <si>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</si>
  <si>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д.11</t>
  </si>
  <si>
    <t>май</t>
  </si>
  <si>
    <t>июнь</t>
  </si>
  <si>
    <t>Остаток средств на конец периода (+ есть средства, -задолженность)</t>
  </si>
  <si>
    <t>сентябрь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</si>
  <si>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</si>
  <si>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</si>
  <si>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</si>
  <si>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</si>
  <si>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</si>
  <si>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</si>
  <si>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Площадь дома, м2</t>
  </si>
  <si>
    <t>декабрь</t>
  </si>
  <si>
    <t>Ресурсоснабжающая организация (РСО)</t>
  </si>
  <si>
    <t>ИТОГО</t>
  </si>
  <si>
    <t>7.Работы по ремонту общедомового имущества всего, в т.ч.</t>
  </si>
  <si>
    <t>Финансовый счет дома</t>
  </si>
  <si>
    <t>Всего начислено УК Атал</t>
  </si>
  <si>
    <t>Тариф на 1 кв.м., руб 1 полугодие/2 полугодие</t>
  </si>
  <si>
    <t>Приход,руб</t>
  </si>
  <si>
    <t>Расход,руб</t>
  </si>
  <si>
    <t>Начислено собственникам</t>
  </si>
  <si>
    <t>Получено средств от сдачи металлолома</t>
  </si>
  <si>
    <t>прочим потребит. и на производ. нужды</t>
  </si>
  <si>
    <t>*электроизмерительные работы</t>
  </si>
  <si>
    <t>руб.</t>
  </si>
  <si>
    <t>2018г</t>
  </si>
  <si>
    <t>Отчет по предоставлению коммунальных услуг по жилым помещениям за 2018 г</t>
  </si>
  <si>
    <t>Остаток средств на 01/01/2018 г (+ есть средства, -задолженность)</t>
  </si>
  <si>
    <t>по графику</t>
  </si>
  <si>
    <t>ремонтные работы по наладке циркуляции ГВС</t>
  </si>
  <si>
    <t>февраль</t>
  </si>
  <si>
    <t>ремонт мягкой кровли кв. 77,78,39,40</t>
  </si>
  <si>
    <t>ремонт и восстановление межпанельных швов, кв.4</t>
  </si>
  <si>
    <t>замена мусороприемных клапанов п.2,3</t>
  </si>
  <si>
    <t>ремонт ливневки п,1</t>
  </si>
  <si>
    <t>9.обслуживание спецсчета</t>
  </si>
  <si>
    <t>косметич.ремонт входов в подъезды 1,2,3</t>
  </si>
  <si>
    <t>июль</t>
  </si>
  <si>
    <t>работы на общедомовой системе канализации кв.38</t>
  </si>
  <si>
    <t>косметический ремонт п.2,3</t>
  </si>
  <si>
    <t>нояб,дек</t>
  </si>
  <si>
    <t>установка поручней на лестничные ограждения п.2,3</t>
  </si>
  <si>
    <t>работы на общедомовой системе ХВС п.3</t>
  </si>
  <si>
    <t>работы на общедомовой системе ГВС п.3</t>
  </si>
  <si>
    <t>ремонт кровли входа в подъезд № 1,2</t>
  </si>
  <si>
    <t xml:space="preserve">5.Работы по обеспечению вывоза ТКО силами ООО УК "Атал"
</t>
  </si>
  <si>
    <t>8. Расходы на коммун.услуги в целях содержания общего имущества дома</t>
  </si>
  <si>
    <t>Получено средств от применения повыш.коэфф-та к квартирам без ИПУ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</si>
  <si>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</si>
  <si>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</si>
  <si>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</si>
  <si>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</si>
  <si>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</si>
  <si>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</si>
  <si>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</si>
  <si>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</si>
  <si>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</si>
  <si>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</si>
  <si>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</si>
  <si>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</si>
  <si>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</si>
  <si>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</si>
  <si>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 xml:space="preserve">Израсходовано на капремонт со спецсчета в 2018 г </t>
  </si>
  <si>
    <t>Остаток средств на спецсчете на 01.01.2019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</si>
</sst>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1" fontId="4" fillId="0" borderId="4" xfId="0" applyNumberFormat="1" applyFont="1" applyFill="1" applyBorder="1" applyAlignment="1">
      <alignment vertical="top" wrapText="1"/>
    </xf>
    <xf numFmtId="0" fontId="3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3" xfId="0" applyFont="1" applyFill="1" applyBorder="1" applyAlignment="1">
      <alignment horizontal="center" vertical="top" wrapText="1"/>
    </xf>
    <xf numFmtId="1" fontId="3" fillId="0" borderId="0" xfId="0" applyNumberFormat="1" applyFont="1" applyFill="1"/>
    <xf numFmtId="0" fontId="4" fillId="0" borderId="2" xfId="0" applyNumberFormat="1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4" fillId="0" borderId="17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1" fontId="3" fillId="0" borderId="14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0" fontId="9" fillId="0" borderId="0" xfId="0" applyFont="1" applyFill="1"/>
    <xf numFmtId="0" fontId="0" fillId="0" borderId="0" xfId="0" applyFont="1" applyFill="1"/>
    <xf numFmtId="0" fontId="8" fillId="2" borderId="11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/>
    </xf>
    <xf numFmtId="0" fontId="6" fillId="0" borderId="19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8" fillId="2" borderId="1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20" xfId="0" applyFont="1" applyFill="1" applyBorder="1" applyAlignment="1">
      <alignment horizontal="center" vertical="top" wrapText="1"/>
    </xf>
    <xf numFmtId="0" fontId="6" fillId="0" borderId="0" xfId="0" applyFont="1" applyFill="1"/>
    <xf numFmtId="0" fontId="10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10" fillId="0" borderId="0" xfId="0" applyFont="1" applyFill="1" applyBorder="1"/>
    <xf numFmtId="0" fontId="6" fillId="0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1" fontId="4" fillId="0" borderId="14" xfId="0" applyNumberFormat="1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165" fontId="3" fillId="0" borderId="15" xfId="1" applyNumberFormat="1" applyFont="1" applyFill="1" applyBorder="1" applyAlignment="1">
      <alignment vertical="top" wrapText="1"/>
    </xf>
    <xf numFmtId="165" fontId="6" fillId="0" borderId="21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8" fillId="2" borderId="11" xfId="1" applyNumberFormat="1" applyFont="1" applyFill="1" applyBorder="1" applyAlignment="1">
      <alignment vertical="top" wrapText="1"/>
    </xf>
    <xf numFmtId="165" fontId="8" fillId="2" borderId="12" xfId="1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165" fontId="4" fillId="0" borderId="11" xfId="1" applyNumberFormat="1" applyFont="1" applyFill="1" applyBorder="1" applyAlignment="1">
      <alignment vertical="top"/>
    </xf>
    <xf numFmtId="165" fontId="4" fillId="0" borderId="12" xfId="1" applyNumberFormat="1" applyFont="1" applyFill="1" applyBorder="1" applyAlignment="1">
      <alignment vertical="top"/>
    </xf>
    <xf numFmtId="165" fontId="3" fillId="0" borderId="14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vertical="top"/>
    </xf>
    <xf numFmtId="0" fontId="6" fillId="0" borderId="0" xfId="0" applyFont="1" applyFill="1" applyAlignment="1">
      <alignment vertical="top" wrapText="1"/>
    </xf>
    <xf numFmtId="2" fontId="4" fillId="0" borderId="17" xfId="0" applyNumberFormat="1" applyFont="1" applyFill="1" applyBorder="1" applyAlignment="1">
      <alignment vertical="top" wrapText="1"/>
    </xf>
    <xf numFmtId="165" fontId="3" fillId="0" borderId="18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165" fontId="4" fillId="0" borderId="12" xfId="1" applyNumberFormat="1" applyFont="1" applyFill="1" applyBorder="1" applyAlignment="1">
      <alignment vertical="top" wrapText="1"/>
    </xf>
    <xf numFmtId="164" fontId="3" fillId="0" borderId="15" xfId="1" applyNumberFormat="1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vertical="top" wrapText="1"/>
    </xf>
    <xf numFmtId="165" fontId="6" fillId="0" borderId="26" xfId="1" applyNumberFormat="1" applyFont="1" applyFill="1" applyBorder="1" applyAlignment="1">
      <alignment vertical="top"/>
    </xf>
    <xf numFmtId="165" fontId="6" fillId="0" borderId="27" xfId="1" applyNumberFormat="1" applyFont="1" applyFill="1" applyBorder="1" applyAlignment="1">
      <alignment vertical="top"/>
    </xf>
    <xf numFmtId="166" fontId="8" fillId="0" borderId="0" xfId="1" applyNumberFormat="1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10" fillId="2" borderId="0" xfId="0" applyFont="1" applyFill="1" applyAlignment="1"/>
    <xf numFmtId="0" fontId="6" fillId="2" borderId="0" xfId="0" applyFont="1" applyFill="1" applyAlignment="1">
      <alignment vertical="top" wrapText="1"/>
    </xf>
    <xf numFmtId="166" fontId="8" fillId="2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5" fontId="6" fillId="0" borderId="20" xfId="1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2" fontId="4" fillId="0" borderId="11" xfId="0" applyNumberFormat="1" applyFont="1" applyFill="1" applyBorder="1" applyAlignment="1">
      <alignment vertical="top" wrapText="1"/>
    </xf>
    <xf numFmtId="165" fontId="4" fillId="0" borderId="5" xfId="1" applyNumberFormat="1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/>
    <xf numFmtId="0" fontId="11" fillId="0" borderId="0" xfId="0" applyFont="1" applyFill="1"/>
    <xf numFmtId="0" fontId="8" fillId="0" borderId="0" xfId="0" applyFont="1" applyFill="1" applyAlignment="1">
      <alignment vertical="top" wrapText="1"/>
    </xf>
    <xf numFmtId="0" fontId="10" fillId="0" borderId="0" xfId="0" applyFont="1" applyAlignment="1"/>
    <xf numFmtId="0" fontId="0" fillId="0" borderId="0" xfId="0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75" zoomScaleNormal="75" workbookViewId="0">
      <selection activeCell="F44" sqref="F44:F51"/>
    </sheetView>
  </sheetViews>
  <sheetFormatPr defaultRowHeight="15.75" x14ac:dyDescent="0.25"/>
  <cols>
    <col min="1" max="1" width="79.42578125" style="6" customWidth="1"/>
    <col min="2" max="3" width="13.42578125" style="6" customWidth="1"/>
    <col min="4" max="4" width="13.5703125" style="6" customWidth="1"/>
    <col min="5" max="5" width="14" style="6" customWidth="1"/>
    <col min="6" max="6" width="11.85546875" style="19" bestFit="1" customWidth="1"/>
    <col min="7" max="7" width="9.140625" style="18"/>
  </cols>
  <sheetData>
    <row r="1" spans="1:7" s="2" customFormat="1" ht="31.5" x14ac:dyDescent="0.25">
      <c r="A1" s="44" t="s">
        <v>11</v>
      </c>
      <c r="B1" s="6"/>
      <c r="C1" s="6" t="s">
        <v>41</v>
      </c>
      <c r="D1" s="45" t="s">
        <v>22</v>
      </c>
      <c r="E1" s="45">
        <v>12</v>
      </c>
      <c r="F1" s="19"/>
      <c r="G1" s="18"/>
    </row>
    <row r="2" spans="1:7" s="2" customFormat="1" x14ac:dyDescent="0.25">
      <c r="A2" s="46" t="s">
        <v>15</v>
      </c>
      <c r="B2" s="6"/>
      <c r="C2" s="6"/>
      <c r="D2" s="6"/>
      <c r="E2" s="6"/>
      <c r="F2" s="19"/>
      <c r="G2" s="18"/>
    </row>
    <row r="3" spans="1:7" s="2" customFormat="1" x14ac:dyDescent="0.25">
      <c r="A3" s="6" t="s">
        <v>26</v>
      </c>
      <c r="B3" s="6">
        <v>6488.89</v>
      </c>
      <c r="C3" s="6"/>
      <c r="D3" s="6"/>
      <c r="E3" s="6"/>
      <c r="F3" s="19"/>
      <c r="G3" s="18"/>
    </row>
    <row r="4" spans="1:7" s="2" customFormat="1" x14ac:dyDescent="0.25">
      <c r="A4" s="6" t="s">
        <v>33</v>
      </c>
      <c r="B4" s="6">
        <v>20.56</v>
      </c>
      <c r="C4" s="6">
        <v>20.64</v>
      </c>
      <c r="D4" s="6">
        <v>18.54</v>
      </c>
      <c r="E4" s="6"/>
      <c r="F4" s="19"/>
      <c r="G4" s="18"/>
    </row>
    <row r="5" spans="1:7" s="2" customFormat="1" x14ac:dyDescent="0.25">
      <c r="A5" s="6" t="s">
        <v>23</v>
      </c>
      <c r="B5" s="110">
        <v>1563171</v>
      </c>
      <c r="C5" s="47"/>
      <c r="D5" s="47"/>
      <c r="E5" s="6"/>
      <c r="F5" s="47"/>
      <c r="G5" s="6"/>
    </row>
    <row r="6" spans="1:7" s="2" customFormat="1" ht="16.5" thickBot="1" x14ac:dyDescent="0.3">
      <c r="A6" s="6" t="s">
        <v>0</v>
      </c>
      <c r="B6" s="6">
        <v>98.88</v>
      </c>
      <c r="C6" s="6"/>
      <c r="D6" s="6"/>
      <c r="E6" s="6"/>
      <c r="F6" s="47"/>
      <c r="G6" s="18"/>
    </row>
    <row r="7" spans="1:7" s="3" customFormat="1" ht="64.5" customHeight="1" x14ac:dyDescent="0.25">
      <c r="A7" s="7" t="s">
        <v>1</v>
      </c>
      <c r="B7" s="9" t="s">
        <v>12</v>
      </c>
      <c r="C7" s="9" t="s">
        <v>20</v>
      </c>
      <c r="D7" s="9" t="s">
        <v>24</v>
      </c>
      <c r="E7" s="8" t="s">
        <v>21</v>
      </c>
      <c r="F7" s="10"/>
      <c r="G7" s="10"/>
    </row>
    <row r="8" spans="1:7" s="2" customFormat="1" ht="15" customHeight="1" x14ac:dyDescent="0.25">
      <c r="A8" s="11" t="s">
        <v>2</v>
      </c>
      <c r="B8" s="56" t="s">
        <v>13</v>
      </c>
      <c r="C8" s="108" t="s">
        <v>25</v>
      </c>
      <c r="D8" s="12">
        <v>0.92</v>
      </c>
      <c r="E8" s="74">
        <f>D8*B3*E1</f>
        <v>71637.345600000015</v>
      </c>
      <c r="F8" s="19"/>
      <c r="G8" s="18"/>
    </row>
    <row r="9" spans="1:7" s="2" customFormat="1" ht="47.25" x14ac:dyDescent="0.25">
      <c r="A9" s="11" t="s">
        <v>3</v>
      </c>
      <c r="B9" s="56" t="s">
        <v>13</v>
      </c>
      <c r="C9" s="108" t="s">
        <v>25</v>
      </c>
      <c r="D9" s="12">
        <f>4.8+D10+D11+D12+D13</f>
        <v>6.7462239818109611</v>
      </c>
      <c r="E9" s="74">
        <f>D9*B3*E1</f>
        <v>525306.0639999999</v>
      </c>
      <c r="F9" s="19"/>
      <c r="G9" s="18"/>
    </row>
    <row r="10" spans="1:7" s="2" customFormat="1" x14ac:dyDescent="0.25">
      <c r="A10" s="14" t="s">
        <v>4</v>
      </c>
      <c r="B10" s="56"/>
      <c r="C10" s="108" t="s">
        <v>25</v>
      </c>
      <c r="D10" s="12">
        <f>E10/E1/B3</f>
        <v>8.090752039254788E-2</v>
      </c>
      <c r="E10" s="74">
        <v>6300</v>
      </c>
      <c r="F10" s="19"/>
      <c r="G10" s="18"/>
    </row>
    <row r="11" spans="1:7" s="2" customFormat="1" x14ac:dyDescent="0.25">
      <c r="A11" s="14" t="s">
        <v>5</v>
      </c>
      <c r="B11" s="56"/>
      <c r="C11" s="108" t="s">
        <v>25</v>
      </c>
      <c r="D11" s="12">
        <f>E11/E1/B3</f>
        <v>0</v>
      </c>
      <c r="E11" s="74"/>
      <c r="F11" s="19"/>
      <c r="G11" s="18"/>
    </row>
    <row r="12" spans="1:7" s="2" customFormat="1" x14ac:dyDescent="0.25">
      <c r="A12" s="14" t="s">
        <v>6</v>
      </c>
      <c r="B12" s="56"/>
      <c r="C12" s="108" t="s">
        <v>25</v>
      </c>
      <c r="D12" s="12">
        <f>E12/B3/E1</f>
        <v>1.8653164614184139</v>
      </c>
      <c r="E12" s="74">
        <v>145246</v>
      </c>
      <c r="F12" s="19"/>
      <c r="G12" s="18"/>
    </row>
    <row r="13" spans="1:7" s="2" customFormat="1" x14ac:dyDescent="0.25">
      <c r="A13" s="14" t="s">
        <v>39</v>
      </c>
      <c r="B13" s="27"/>
      <c r="C13" s="108" t="s">
        <v>40</v>
      </c>
      <c r="D13" s="12">
        <f>E13/E1/B3</f>
        <v>0</v>
      </c>
      <c r="E13" s="74"/>
      <c r="F13" s="19"/>
      <c r="G13" s="18"/>
    </row>
    <row r="14" spans="1:7" s="2" customFormat="1" ht="47.25" x14ac:dyDescent="0.25">
      <c r="A14" s="11" t="s">
        <v>7</v>
      </c>
      <c r="B14" s="56" t="s">
        <v>13</v>
      </c>
      <c r="C14" s="108" t="s">
        <v>25</v>
      </c>
      <c r="D14" s="12">
        <f>E14/E1/B3</f>
        <v>3.6647253998757874</v>
      </c>
      <c r="E14" s="74">
        <f>8200*2.9*E1</f>
        <v>285360</v>
      </c>
      <c r="F14" s="19"/>
      <c r="G14" s="18"/>
    </row>
    <row r="15" spans="1:7" s="2" customFormat="1" x14ac:dyDescent="0.25">
      <c r="A15" s="11" t="s">
        <v>8</v>
      </c>
      <c r="B15" s="56" t="s">
        <v>44</v>
      </c>
      <c r="C15" s="108" t="s">
        <v>25</v>
      </c>
      <c r="D15" s="12">
        <f>E15/E1/B3</f>
        <v>1.6153250658689955</v>
      </c>
      <c r="E15" s="74">
        <v>125780</v>
      </c>
      <c r="F15" s="19"/>
      <c r="G15" s="18"/>
    </row>
    <row r="16" spans="1:7" s="2" customFormat="1" ht="15" customHeight="1" x14ac:dyDescent="0.25">
      <c r="A16" s="11" t="s">
        <v>61</v>
      </c>
      <c r="B16" s="56" t="s">
        <v>44</v>
      </c>
      <c r="C16" s="108" t="s">
        <v>25</v>
      </c>
      <c r="D16" s="12">
        <v>0.43</v>
      </c>
      <c r="E16" s="74">
        <f>D16*E1*B3</f>
        <v>33482.672400000003</v>
      </c>
      <c r="F16" s="19"/>
      <c r="G16" s="18"/>
    </row>
    <row r="17" spans="1:10" s="2" customFormat="1" ht="32.25" thickBot="1" x14ac:dyDescent="0.3">
      <c r="A17" s="94" t="s">
        <v>64</v>
      </c>
      <c r="B17" s="98" t="s">
        <v>13</v>
      </c>
      <c r="C17" s="95" t="s">
        <v>25</v>
      </c>
      <c r="D17" s="111">
        <v>0.49</v>
      </c>
      <c r="E17" s="96">
        <f>D17*E1*B3</f>
        <v>38154.673200000005</v>
      </c>
      <c r="F17" s="19"/>
      <c r="G17" s="18"/>
    </row>
    <row r="18" spans="1:10" s="2" customFormat="1" x14ac:dyDescent="0.25">
      <c r="A18" s="37" t="s">
        <v>30</v>
      </c>
      <c r="B18" s="38"/>
      <c r="C18" s="38"/>
      <c r="D18" s="39">
        <f>E18/E1/B3</f>
        <v>5.4850236327014334</v>
      </c>
      <c r="E18" s="75">
        <f>E19+E20+E21+E22+E23+E24+E25+E26+E27+E28+E29+E30</f>
        <v>427100.58000000007</v>
      </c>
      <c r="F18" s="19"/>
      <c r="G18" s="18"/>
    </row>
    <row r="19" spans="1:10" s="41" customFormat="1" x14ac:dyDescent="0.25">
      <c r="A19" s="11" t="s">
        <v>45</v>
      </c>
      <c r="B19" s="27" t="s">
        <v>46</v>
      </c>
      <c r="C19" s="108" t="s">
        <v>25</v>
      </c>
      <c r="D19" s="13"/>
      <c r="E19" s="74">
        <v>3509.22</v>
      </c>
      <c r="F19" s="19"/>
      <c r="G19" s="18"/>
    </row>
    <row r="20" spans="1:10" s="41" customFormat="1" x14ac:dyDescent="0.25">
      <c r="A20" s="92" t="s">
        <v>60</v>
      </c>
      <c r="B20" s="27" t="s">
        <v>16</v>
      </c>
      <c r="C20" s="108" t="s">
        <v>25</v>
      </c>
      <c r="D20" s="13"/>
      <c r="E20" s="74">
        <v>8443.09</v>
      </c>
      <c r="F20" s="19"/>
      <c r="G20" s="18"/>
    </row>
    <row r="21" spans="1:10" s="4" customFormat="1" x14ac:dyDescent="0.25">
      <c r="A21" s="92" t="s">
        <v>47</v>
      </c>
      <c r="B21" s="27" t="s">
        <v>16</v>
      </c>
      <c r="C21" s="108" t="s">
        <v>25</v>
      </c>
      <c r="D21" s="13"/>
      <c r="E21" s="74">
        <f>45994.59+22841.43</f>
        <v>68836.01999999999</v>
      </c>
      <c r="F21" s="48"/>
      <c r="G21" s="16"/>
    </row>
    <row r="22" spans="1:10" s="4" customFormat="1" x14ac:dyDescent="0.25">
      <c r="A22" s="11" t="s">
        <v>48</v>
      </c>
      <c r="B22" s="27" t="s">
        <v>16</v>
      </c>
      <c r="C22" s="108" t="s">
        <v>25</v>
      </c>
      <c r="D22" s="13"/>
      <c r="E22" s="74">
        <v>4680</v>
      </c>
      <c r="F22" s="48"/>
      <c r="G22" s="16"/>
    </row>
    <row r="23" spans="1:10" s="41" customFormat="1" x14ac:dyDescent="0.25">
      <c r="A23" s="11" t="s">
        <v>49</v>
      </c>
      <c r="B23" s="27" t="s">
        <v>17</v>
      </c>
      <c r="C23" s="108" t="s">
        <v>25</v>
      </c>
      <c r="D23" s="13"/>
      <c r="E23" s="74">
        <v>31439.9</v>
      </c>
      <c r="F23" s="19"/>
      <c r="G23" s="18"/>
    </row>
    <row r="24" spans="1:10" s="41" customFormat="1" x14ac:dyDescent="0.25">
      <c r="A24" s="11" t="s">
        <v>50</v>
      </c>
      <c r="B24" s="27" t="s">
        <v>17</v>
      </c>
      <c r="C24" s="108" t="s">
        <v>25</v>
      </c>
      <c r="D24" s="13"/>
      <c r="E24" s="74">
        <v>4422.83</v>
      </c>
      <c r="F24" s="19"/>
      <c r="G24" s="18"/>
    </row>
    <row r="25" spans="1:10" s="41" customFormat="1" x14ac:dyDescent="0.25">
      <c r="A25" s="11" t="s">
        <v>52</v>
      </c>
      <c r="B25" s="27" t="s">
        <v>53</v>
      </c>
      <c r="C25" s="108" t="s">
        <v>25</v>
      </c>
      <c r="D25" s="13"/>
      <c r="E25" s="74">
        <v>15024.2</v>
      </c>
      <c r="F25" s="19"/>
      <c r="G25" s="18"/>
    </row>
    <row r="26" spans="1:10" s="41" customFormat="1" x14ac:dyDescent="0.25">
      <c r="A26" s="11" t="s">
        <v>54</v>
      </c>
      <c r="B26" s="27" t="s">
        <v>19</v>
      </c>
      <c r="C26" s="108" t="s">
        <v>25</v>
      </c>
      <c r="D26" s="13"/>
      <c r="E26" s="74">
        <v>2408.25</v>
      </c>
      <c r="F26" s="19"/>
      <c r="G26" s="18"/>
    </row>
    <row r="27" spans="1:10" s="41" customFormat="1" x14ac:dyDescent="0.25">
      <c r="A27" s="11" t="s">
        <v>55</v>
      </c>
      <c r="B27" s="27" t="s">
        <v>56</v>
      </c>
      <c r="C27" s="108" t="s">
        <v>25</v>
      </c>
      <c r="D27" s="13"/>
      <c r="E27" s="74">
        <f>139911.15+139244.14</f>
        <v>279155.29000000004</v>
      </c>
      <c r="F27" s="19"/>
      <c r="G27" s="18"/>
    </row>
    <row r="28" spans="1:10" s="41" customFormat="1" x14ac:dyDescent="0.25">
      <c r="A28" s="11" t="s">
        <v>57</v>
      </c>
      <c r="B28" s="27" t="s">
        <v>27</v>
      </c>
      <c r="C28" s="108" t="s">
        <v>25</v>
      </c>
      <c r="D28" s="13"/>
      <c r="E28" s="74">
        <v>2109</v>
      </c>
      <c r="F28" s="19"/>
      <c r="G28" s="18"/>
    </row>
    <row r="29" spans="1:10" s="41" customFormat="1" x14ac:dyDescent="0.25">
      <c r="A29" s="11" t="s">
        <v>58</v>
      </c>
      <c r="B29" s="27" t="s">
        <v>27</v>
      </c>
      <c r="C29" s="108" t="s">
        <v>25</v>
      </c>
      <c r="D29" s="13"/>
      <c r="E29" s="74">
        <v>5064.33</v>
      </c>
      <c r="F29" s="19"/>
      <c r="G29" s="18"/>
    </row>
    <row r="30" spans="1:10" s="41" customFormat="1" ht="16.5" thickBot="1" x14ac:dyDescent="0.3">
      <c r="A30" s="93" t="s">
        <v>59</v>
      </c>
      <c r="B30" s="29" t="s">
        <v>27</v>
      </c>
      <c r="C30" s="30" t="s">
        <v>25</v>
      </c>
      <c r="D30" s="15"/>
      <c r="E30" s="112">
        <v>2008.45</v>
      </c>
      <c r="F30" s="19"/>
      <c r="G30" s="18"/>
    </row>
    <row r="31" spans="1:10" s="26" customFormat="1" x14ac:dyDescent="0.25">
      <c r="A31" s="23" t="s">
        <v>62</v>
      </c>
      <c r="B31" s="24"/>
      <c r="C31" s="24" t="s">
        <v>25</v>
      </c>
      <c r="D31" s="89">
        <f>E31/B3/E1</f>
        <v>1.3030750765282426</v>
      </c>
      <c r="E31" s="90">
        <f>D51+D52</f>
        <v>101466.13000000018</v>
      </c>
      <c r="F31" s="34"/>
      <c r="G31" s="35"/>
      <c r="H31" s="25"/>
      <c r="I31" s="25"/>
      <c r="J31" s="25"/>
    </row>
    <row r="32" spans="1:10" s="26" customFormat="1" ht="16.5" thickBot="1" x14ac:dyDescent="0.3">
      <c r="A32" s="94" t="s">
        <v>51</v>
      </c>
      <c r="B32" s="95"/>
      <c r="C32" s="95" t="s">
        <v>40</v>
      </c>
      <c r="D32" s="111">
        <f>E32/E1/B3</f>
        <v>0.12</v>
      </c>
      <c r="E32" s="96">
        <f>B3*0.18*(E1-4)</f>
        <v>9344.0015999999996</v>
      </c>
      <c r="F32" s="34"/>
      <c r="G32" s="35"/>
      <c r="H32" s="25"/>
      <c r="I32" s="25"/>
      <c r="J32" s="25"/>
    </row>
    <row r="33" spans="1:10" s="2" customFormat="1" ht="16.5" thickBot="1" x14ac:dyDescent="0.3">
      <c r="A33" s="32" t="s">
        <v>9</v>
      </c>
      <c r="B33" s="33"/>
      <c r="C33" s="71" t="str">
        <f>C31</f>
        <v>руб</v>
      </c>
      <c r="D33" s="97">
        <f>D8+D9+D14+D15+D16+D17+D18+D31+D32</f>
        <v>20.774373156785419</v>
      </c>
      <c r="E33" s="76">
        <f>E8+E9+E14+E15+E16+E17+E18+E31+E32</f>
        <v>1617631.4668000003</v>
      </c>
      <c r="F33" s="49"/>
      <c r="G33" s="21"/>
    </row>
    <row r="34" spans="1:10" s="26" customFormat="1" ht="16.5" thickBot="1" x14ac:dyDescent="0.3">
      <c r="A34" s="124" t="s">
        <v>31</v>
      </c>
      <c r="B34" s="125"/>
      <c r="C34" s="125"/>
      <c r="D34" s="57" t="s">
        <v>34</v>
      </c>
      <c r="E34" s="58" t="s">
        <v>35</v>
      </c>
      <c r="F34" s="36"/>
      <c r="G34" s="34"/>
      <c r="H34" s="59"/>
      <c r="I34" s="25"/>
      <c r="J34" s="25"/>
    </row>
    <row r="35" spans="1:10" s="64" customFormat="1" x14ac:dyDescent="0.25">
      <c r="A35" s="50" t="s">
        <v>43</v>
      </c>
      <c r="B35" s="31"/>
      <c r="C35" s="62" t="s">
        <v>25</v>
      </c>
      <c r="D35" s="109">
        <v>107052</v>
      </c>
      <c r="E35" s="77"/>
      <c r="F35" s="51"/>
      <c r="G35" s="63"/>
    </row>
    <row r="36" spans="1:10" s="64" customFormat="1" x14ac:dyDescent="0.25">
      <c r="A36" s="14" t="s">
        <v>14</v>
      </c>
      <c r="B36" s="28"/>
      <c r="C36" s="65" t="s">
        <v>25</v>
      </c>
      <c r="D36" s="91">
        <f>1604*E1</f>
        <v>19248</v>
      </c>
      <c r="E36" s="78"/>
      <c r="F36" s="51"/>
      <c r="G36" s="63"/>
    </row>
    <row r="37" spans="1:10" s="64" customFormat="1" x14ac:dyDescent="0.25">
      <c r="A37" s="14" t="s">
        <v>37</v>
      </c>
      <c r="B37" s="28"/>
      <c r="C37" s="65" t="str">
        <f>C36</f>
        <v>руб</v>
      </c>
      <c r="D37" s="91"/>
      <c r="E37" s="78"/>
      <c r="F37" s="51"/>
      <c r="G37" s="63"/>
    </row>
    <row r="38" spans="1:10" s="68" customFormat="1" ht="15.75" customHeight="1" x14ac:dyDescent="0.25">
      <c r="A38" s="14" t="s">
        <v>63</v>
      </c>
      <c r="B38" s="28"/>
      <c r="C38" s="65" t="s">
        <v>25</v>
      </c>
      <c r="D38" s="91">
        <f>8283.3+8910.06+1242.21</f>
        <v>18435.57</v>
      </c>
      <c r="E38" s="78"/>
      <c r="F38" s="52"/>
      <c r="G38" s="66"/>
      <c r="H38" s="67"/>
      <c r="I38" s="67"/>
      <c r="J38" s="67"/>
    </row>
    <row r="39" spans="1:10" s="64" customFormat="1" x14ac:dyDescent="0.25">
      <c r="A39" s="14" t="s">
        <v>36</v>
      </c>
      <c r="B39" s="28"/>
      <c r="C39" s="65" t="s">
        <v>25</v>
      </c>
      <c r="D39" s="91">
        <f>B5</f>
        <v>1563171</v>
      </c>
      <c r="E39" s="78"/>
      <c r="F39" s="51"/>
      <c r="G39" s="63"/>
    </row>
    <row r="40" spans="1:10" s="64" customFormat="1" x14ac:dyDescent="0.25">
      <c r="A40" s="60" t="str">
        <f>A33</f>
        <v>итого расходы</v>
      </c>
      <c r="B40" s="61"/>
      <c r="C40" s="69" t="str">
        <f>C39</f>
        <v>руб</v>
      </c>
      <c r="D40" s="79"/>
      <c r="E40" s="80">
        <f>E33</f>
        <v>1617631.4668000003</v>
      </c>
      <c r="F40" s="51"/>
      <c r="G40" s="63"/>
    </row>
    <row r="41" spans="1:10" s="115" customFormat="1" ht="16.5" customHeight="1" thickBot="1" x14ac:dyDescent="0.3">
      <c r="A41" s="53" t="s">
        <v>18</v>
      </c>
      <c r="B41" s="42"/>
      <c r="C41" s="70" t="s">
        <v>25</v>
      </c>
      <c r="D41" s="81">
        <f>D35+D36+D37+D38+D39-E40</f>
        <v>90275.103199999779</v>
      </c>
      <c r="E41" s="82"/>
      <c r="F41" s="113"/>
      <c r="G41" s="114"/>
    </row>
    <row r="42" spans="1:10" s="2" customFormat="1" ht="16.5" customHeight="1" x14ac:dyDescent="0.25">
      <c r="A42" s="121" t="s">
        <v>42</v>
      </c>
      <c r="B42" s="122"/>
      <c r="C42" s="122"/>
      <c r="D42" s="122"/>
      <c r="E42" s="123"/>
      <c r="F42" s="54"/>
    </row>
    <row r="43" spans="1:10" s="41" customFormat="1" ht="15.75" customHeight="1" x14ac:dyDescent="0.25">
      <c r="A43" s="43" t="s">
        <v>28</v>
      </c>
      <c r="B43" s="119" t="s">
        <v>65</v>
      </c>
      <c r="C43" s="119" t="s">
        <v>32</v>
      </c>
      <c r="D43" s="126"/>
      <c r="E43" s="127"/>
      <c r="F43" s="19"/>
      <c r="G43" s="40"/>
      <c r="H43" s="40"/>
      <c r="I43" s="40"/>
    </row>
    <row r="44" spans="1:10" s="41" customFormat="1" ht="63" x14ac:dyDescent="0.25">
      <c r="A44" s="11"/>
      <c r="B44" s="120"/>
      <c r="C44" s="99" t="s">
        <v>66</v>
      </c>
      <c r="D44" s="99" t="s">
        <v>67</v>
      </c>
      <c r="E44" s="20" t="s">
        <v>38</v>
      </c>
      <c r="F44" s="19"/>
      <c r="G44" s="40"/>
      <c r="H44" s="40"/>
      <c r="I44" s="40"/>
    </row>
    <row r="45" spans="1:10" s="2" customFormat="1" ht="15.75" customHeight="1" x14ac:dyDescent="0.25">
      <c r="A45" s="22" t="s">
        <v>68</v>
      </c>
      <c r="B45" s="72">
        <v>1657661.9</v>
      </c>
      <c r="C45" s="72">
        <v>1657674.16</v>
      </c>
      <c r="D45" s="72"/>
      <c r="E45" s="73"/>
      <c r="F45" s="55"/>
    </row>
    <row r="46" spans="1:10" s="2" customFormat="1" ht="15.75" customHeight="1" x14ac:dyDescent="0.25">
      <c r="A46" s="22" t="s">
        <v>69</v>
      </c>
      <c r="B46" s="72">
        <v>679328.99</v>
      </c>
      <c r="C46" s="72">
        <v>651350.31999999995</v>
      </c>
      <c r="D46" s="72">
        <v>39139.57</v>
      </c>
      <c r="E46" s="73"/>
      <c r="F46" s="55"/>
    </row>
    <row r="47" spans="1:10" s="2" customFormat="1" x14ac:dyDescent="0.25">
      <c r="A47" s="22" t="s">
        <v>70</v>
      </c>
      <c r="B47" s="72">
        <v>136137.07</v>
      </c>
      <c r="C47" s="72">
        <v>131892.45000000001</v>
      </c>
      <c r="D47" s="72">
        <v>4909.62</v>
      </c>
      <c r="E47" s="73"/>
      <c r="F47" s="55"/>
    </row>
    <row r="48" spans="1:10" s="2" customFormat="1" x14ac:dyDescent="0.25">
      <c r="A48" s="22" t="s">
        <v>71</v>
      </c>
      <c r="B48" s="72">
        <v>259921.74</v>
      </c>
      <c r="C48" s="72">
        <v>250942.9</v>
      </c>
      <c r="D48" s="72">
        <v>11810.7</v>
      </c>
      <c r="E48" s="73"/>
      <c r="F48" s="55"/>
    </row>
    <row r="49" spans="1:8" s="2" customFormat="1" x14ac:dyDescent="0.25">
      <c r="A49" s="22" t="s">
        <v>72</v>
      </c>
      <c r="B49" s="72">
        <v>567828</v>
      </c>
      <c r="C49" s="72">
        <v>507440</v>
      </c>
      <c r="D49" s="72">
        <v>84560</v>
      </c>
      <c r="E49" s="73">
        <v>124</v>
      </c>
      <c r="F49" s="55"/>
    </row>
    <row r="50" spans="1:8" s="2" customFormat="1" ht="16.5" thickBot="1" x14ac:dyDescent="0.3">
      <c r="A50" s="83" t="s">
        <v>73</v>
      </c>
      <c r="B50" s="84">
        <v>72983.199999999997</v>
      </c>
      <c r="C50" s="84">
        <v>72951</v>
      </c>
      <c r="D50" s="84"/>
      <c r="E50" s="85"/>
      <c r="F50" s="55"/>
    </row>
    <row r="51" spans="1:8" s="2" customFormat="1" ht="16.5" thickBot="1" x14ac:dyDescent="0.3">
      <c r="A51" s="32" t="s">
        <v>29</v>
      </c>
      <c r="B51" s="86">
        <f>SUM(B45:B50)</f>
        <v>3373860.8999999994</v>
      </c>
      <c r="C51" s="86">
        <f>SUM(C45:C50)</f>
        <v>3272250.83</v>
      </c>
      <c r="D51" s="86">
        <f>SUM(D46:D50)</f>
        <v>140419.89000000001</v>
      </c>
      <c r="E51" s="87">
        <f>SUM(E45:E49)</f>
        <v>124</v>
      </c>
      <c r="F51" s="6"/>
    </row>
    <row r="52" spans="1:8" s="64" customFormat="1" ht="15.75" customHeight="1" thickBot="1" x14ac:dyDescent="0.3">
      <c r="A52" s="100" t="s">
        <v>74</v>
      </c>
      <c r="B52" s="101"/>
      <c r="C52" s="101"/>
      <c r="D52" s="101">
        <f>B47+B48+B49-C47-C48-C49-D47-D48-D49-E49+B46-C46-D46</f>
        <v>-38953.759999999827</v>
      </c>
      <c r="E52" s="102"/>
      <c r="F52" s="88"/>
    </row>
    <row r="53" spans="1:8" s="1" customFormat="1" x14ac:dyDescent="0.25">
      <c r="A53" s="116" t="s">
        <v>75</v>
      </c>
      <c r="B53" s="117"/>
      <c r="C53" s="117"/>
      <c r="D53" s="88" t="s">
        <v>76</v>
      </c>
      <c r="E53" s="103">
        <v>1884.4</v>
      </c>
      <c r="F53" s="6"/>
      <c r="G53" s="2"/>
      <c r="H53" s="2"/>
    </row>
    <row r="54" spans="1:8" s="2" customFormat="1" x14ac:dyDescent="0.25">
      <c r="A54" s="116" t="s">
        <v>77</v>
      </c>
      <c r="B54" s="117"/>
      <c r="C54" s="117"/>
      <c r="D54" s="88" t="s">
        <v>76</v>
      </c>
      <c r="E54" s="103">
        <v>1628.35</v>
      </c>
      <c r="F54" s="19"/>
      <c r="G54" s="5"/>
    </row>
    <row r="55" spans="1:8" s="2" customFormat="1" x14ac:dyDescent="0.25">
      <c r="A55" s="116" t="s">
        <v>78</v>
      </c>
      <c r="B55" s="118"/>
      <c r="C55" s="118"/>
      <c r="D55" s="88" t="s">
        <v>76</v>
      </c>
      <c r="E55" s="103">
        <v>0</v>
      </c>
      <c r="F55" s="19"/>
      <c r="G55" s="5"/>
    </row>
    <row r="56" spans="1:8" s="1" customFormat="1" x14ac:dyDescent="0.25">
      <c r="A56" s="104" t="s">
        <v>79</v>
      </c>
      <c r="B56" s="105"/>
      <c r="C56" s="105"/>
      <c r="D56" s="106" t="s">
        <v>76</v>
      </c>
      <c r="E56" s="107">
        <f>E54-E55</f>
        <v>1628.35</v>
      </c>
      <c r="F56" s="19"/>
      <c r="G56" s="5"/>
    </row>
    <row r="57" spans="1:8" s="1" customFormat="1" x14ac:dyDescent="0.25">
      <c r="A57" s="17" t="s">
        <v>10</v>
      </c>
      <c r="B57" s="6"/>
      <c r="C57" s="6"/>
      <c r="D57" s="6"/>
      <c r="E57" s="6"/>
      <c r="F57" s="6"/>
      <c r="G57" s="2"/>
      <c r="H57" s="2"/>
    </row>
  </sheetData>
  <mergeCells count="7">
    <mergeCell ref="A54:C54"/>
    <mergeCell ref="A55:C55"/>
    <mergeCell ref="B43:B44"/>
    <mergeCell ref="A42:E42"/>
    <mergeCell ref="A34:C34"/>
    <mergeCell ref="C43:E43"/>
    <mergeCell ref="A53:C53"/>
  </mergeCells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2019-02-05T13:33:52Z</cp:lastPrinted>
  <dcterms:created xsi:type="dcterms:W3CDTF">2016-04-22T06:39:22Z</dcterms:created>
  <dcterms:modified xsi:type="dcterms:W3CDTF">2019-02-18T10:15:17Z</dcterms:modified>
</cp:coreProperties>
</file>