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40" i="1" l="1"/>
  <c r="E9" i="1" l="1"/>
  <c r="D32" i="1" l="1"/>
  <c r="E14" i="1"/>
  <c r="D9" i="1" l="1"/>
  <c r="E55" i="1" l="1"/>
  <c r="E30" i="1" l="1"/>
  <c r="D51" i="1" l="1"/>
  <c r="D50" i="1"/>
  <c r="E50" i="1" l="1"/>
  <c r="C50" i="1"/>
  <c r="B50" i="1"/>
  <c r="D37" i="1" l="1"/>
  <c r="E18" i="1" l="1"/>
  <c r="C36" i="1" l="1"/>
  <c r="E25" i="1" l="1"/>
  <c r="E31" i="1" l="1"/>
  <c r="D31" i="1"/>
  <c r="D13" i="1" l="1"/>
  <c r="D35" i="1"/>
  <c r="C39" i="1"/>
  <c r="A39" i="1"/>
  <c r="D11" i="1"/>
  <c r="D30" i="1" l="1"/>
  <c r="E17" i="1"/>
  <c r="E16" i="1"/>
  <c r="D15" i="1"/>
  <c r="D14" i="1"/>
  <c r="D12" i="1"/>
  <c r="D10" i="1"/>
  <c r="E8" i="1"/>
  <c r="D38" i="1" l="1"/>
  <c r="D18" i="1"/>
  <c r="E32" i="1" l="1"/>
  <c r="E39" i="1" s="1"/>
</calcChain>
</file>

<file path=xl/sharedStrings.xml><?xml version="1.0" encoding="utf-8"?>
<sst xmlns="http://schemas.openxmlformats.org/spreadsheetml/2006/main" count="117" uniqueCount="80">
  <si>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</si>
  <si>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</si>
  <si>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</si>
  <si>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</si>
  <si>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</si>
  <si>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</si>
  <si>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</si>
  <si>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</si>
  <si>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</si>
  <si>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</si>
  <si>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</si>
  <si>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</si>
  <si>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</si>
  <si>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</si>
  <si>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</si>
  <si>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</si>
  <si>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</si>
  <si>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д.15</t>
  </si>
  <si>
    <t>май</t>
  </si>
  <si>
    <t>Остаток средств на конец периода (+ есть средства, -задолженность)</t>
  </si>
  <si>
    <t>август</t>
  </si>
  <si>
    <t>сентябрь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</si>
  <si>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</si>
  <si>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</si>
  <si>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</si>
  <si>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Кол-во месяцев</t>
  </si>
  <si>
    <t>Начислено за данный период по статье "содержание помещения",руб</t>
  </si>
  <si>
    <t>руб</t>
  </si>
  <si>
    <t>Площадь дома, м2</t>
  </si>
  <si>
    <t>Ресурсоснабжающая организация (РСО)</t>
  </si>
  <si>
    <t>руб.</t>
  </si>
  <si>
    <t>7.Работы по ремонту общедомового имущества всего, в т.ч.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</si>
  <si>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</si>
  <si>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</si>
  <si>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</si>
  <si>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</si>
  <si>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</si>
  <si>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</si>
  <si>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октябрь</t>
  </si>
  <si>
    <t>прочим потребит. и на производ. нужды</t>
  </si>
  <si>
    <t>*электроизмерительные работы</t>
  </si>
  <si>
    <t>2018г</t>
  </si>
  <si>
    <t>Отчет по предоставлению коммунальных услуг по жилым помещениям за 2018 г</t>
  </si>
  <si>
    <t>по графику</t>
  </si>
  <si>
    <t>Остаток средств на 01/01/2018 г (+ есть средства, -задолженность)</t>
  </si>
  <si>
    <t>замена двери входа в мусорокамеру</t>
  </si>
  <si>
    <t>ремонт кровли входа в подъезд</t>
  </si>
  <si>
    <t>ремонт кровли балк.козырьков кв 97</t>
  </si>
  <si>
    <t>июнь</t>
  </si>
  <si>
    <t>9.обслуживание спецсчета</t>
  </si>
  <si>
    <t>ремонт мягкой кровли кв.97</t>
  </si>
  <si>
    <t>июль</t>
  </si>
  <si>
    <t>ремонт решетки выхода на чердак и кровлю</t>
  </si>
  <si>
    <t>ремонт и восстановление межпанельных швов кв.2,39</t>
  </si>
  <si>
    <t>Получено средств от сдачи металлолома</t>
  </si>
  <si>
    <t>замена нижней разводки ГВС</t>
  </si>
  <si>
    <t>ноябрь</t>
  </si>
  <si>
    <t>замена нижней разводки ХВС</t>
  </si>
  <si>
    <t>изготовление и установка шибера мусоропровода</t>
  </si>
  <si>
    <t>устройство ограждающих конструкций пожарных выходов</t>
  </si>
  <si>
    <t>декабрь</t>
  </si>
  <si>
    <t>косметич.ремонт секций 5,6 этажей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</si>
  <si>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</si>
  <si>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8.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</si>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</sst>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6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3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0" fontId="10" fillId="0" borderId="0" xfId="0" applyFont="1" applyFill="1"/>
    <xf numFmtId="0" fontId="0" fillId="0" borderId="0" xfId="0" applyFont="1" applyFill="1"/>
    <xf numFmtId="0" fontId="8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top"/>
    </xf>
    <xf numFmtId="1" fontId="2" fillId="0" borderId="0" xfId="0" applyNumberFormat="1" applyFont="1" applyFill="1" applyAlignment="1">
      <alignment vertical="top"/>
    </xf>
    <xf numFmtId="0" fontId="7" fillId="0" borderId="13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1" fontId="7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4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top"/>
    </xf>
    <xf numFmtId="0" fontId="12" fillId="0" borderId="0" xfId="0" applyFont="1" applyFill="1"/>
    <xf numFmtId="0" fontId="7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7" fillId="0" borderId="15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0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 wrapText="1"/>
    </xf>
    <xf numFmtId="0" fontId="9" fillId="2" borderId="17" xfId="0" applyFont="1" applyFill="1" applyBorder="1" applyAlignment="1">
      <alignment vertical="top" wrapText="1"/>
    </xf>
    <xf numFmtId="0" fontId="7" fillId="2" borderId="17" xfId="0" applyFont="1" applyFill="1" applyBorder="1" applyAlignment="1">
      <alignment horizontal="center" vertical="top" wrapText="1"/>
    </xf>
    <xf numFmtId="165" fontId="9" fillId="2" borderId="17" xfId="1" applyNumberFormat="1" applyFont="1" applyFill="1" applyBorder="1" applyAlignment="1">
      <alignment vertical="top" wrapText="1"/>
    </xf>
    <xf numFmtId="165" fontId="9" fillId="2" borderId="21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top"/>
    </xf>
    <xf numFmtId="0" fontId="5" fillId="0" borderId="11" xfId="0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5" fillId="0" borderId="22" xfId="0" applyFont="1" applyFill="1" applyBorder="1" applyAlignment="1">
      <alignment horizontal="center" vertical="top" wrapText="1"/>
    </xf>
    <xf numFmtId="2" fontId="5" fillId="0" borderId="22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vertical="top" wrapText="1"/>
    </xf>
    <xf numFmtId="1" fontId="5" fillId="2" borderId="17" xfId="0" applyNumberFormat="1" applyFont="1" applyFill="1" applyBorder="1" applyAlignment="1">
      <alignment vertical="top" wrapText="1"/>
    </xf>
    <xf numFmtId="0" fontId="5" fillId="2" borderId="17" xfId="0" applyFont="1" applyFill="1" applyBorder="1" applyAlignment="1">
      <alignment horizontal="center" vertical="top" wrapText="1"/>
    </xf>
    <xf numFmtId="164" fontId="4" fillId="2" borderId="17" xfId="1" applyNumberFormat="1" applyFont="1" applyFill="1" applyBorder="1" applyAlignment="1">
      <alignment vertical="top" wrapText="1"/>
    </xf>
    <xf numFmtId="165" fontId="4" fillId="2" borderId="21" xfId="1" applyNumberFormat="1" applyFont="1" applyFill="1" applyBorder="1" applyAlignment="1">
      <alignment vertical="top" wrapText="1"/>
    </xf>
    <xf numFmtId="0" fontId="5" fillId="0" borderId="11" xfId="0" applyNumberFormat="1" applyFont="1" applyFill="1" applyBorder="1" applyAlignment="1">
      <alignment vertical="top" wrapText="1"/>
    </xf>
    <xf numFmtId="165" fontId="5" fillId="0" borderId="10" xfId="1" applyNumberFormat="1" applyFont="1" applyFill="1" applyBorder="1" applyAlignment="1">
      <alignment vertical="top"/>
    </xf>
    <xf numFmtId="165" fontId="5" fillId="0" borderId="12" xfId="1" applyNumberFormat="1" applyFont="1" applyFill="1" applyBorder="1" applyAlignment="1">
      <alignment vertical="top"/>
    </xf>
    <xf numFmtId="165" fontId="4" fillId="0" borderId="17" xfId="1" applyNumberFormat="1" applyFont="1" applyFill="1" applyBorder="1" applyAlignment="1">
      <alignment vertical="top"/>
    </xf>
    <xf numFmtId="165" fontId="4" fillId="0" borderId="21" xfId="1" applyNumberFormat="1" applyFont="1" applyFill="1" applyBorder="1" applyAlignment="1">
      <alignment vertical="top"/>
    </xf>
    <xf numFmtId="0" fontId="7" fillId="0" borderId="25" xfId="0" applyFont="1" applyFill="1" applyBorder="1" applyAlignment="1">
      <alignment vertical="top" wrapText="1"/>
    </xf>
    <xf numFmtId="165" fontId="7" fillId="0" borderId="22" xfId="1" applyNumberFormat="1" applyFont="1" applyFill="1" applyBorder="1" applyAlignment="1">
      <alignment vertical="top"/>
    </xf>
    <xf numFmtId="165" fontId="7" fillId="0" borderId="23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5" fontId="4" fillId="0" borderId="0" xfId="1" applyNumberFormat="1" applyFont="1" applyFill="1" applyAlignment="1">
      <alignment horizontal="right" vertical="top" wrapText="1"/>
    </xf>
    <xf numFmtId="2" fontId="5" fillId="0" borderId="10" xfId="0" applyNumberFormat="1" applyFont="1" applyFill="1" applyBorder="1" applyAlignment="1">
      <alignment vertical="top" wrapText="1"/>
    </xf>
    <xf numFmtId="165" fontId="5" fillId="0" borderId="5" xfId="1" applyNumberFormat="1" applyFont="1" applyFill="1" applyBorder="1" applyAlignment="1">
      <alignment vertical="top" wrapText="1"/>
    </xf>
    <xf numFmtId="165" fontId="4" fillId="0" borderId="23" xfId="1" applyNumberFormat="1" applyFont="1" applyFill="1" applyBorder="1" applyAlignment="1">
      <alignment vertical="top" wrapText="1"/>
    </xf>
    <xf numFmtId="165" fontId="7" fillId="0" borderId="14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 wrapText="1"/>
    </xf>
    <xf numFmtId="0" fontId="11" fillId="0" borderId="0" xfId="0" applyFont="1" applyAlignment="1"/>
    <xf numFmtId="0" fontId="0" fillId="0" borderId="0" xfId="0" applyAlignment="1"/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topLeftCell="A32" zoomScale="75" zoomScaleNormal="75" workbookViewId="0">
      <selection sqref="A1:E56"/>
    </sheetView>
  </sheetViews>
  <sheetFormatPr defaultRowHeight="15.75" x14ac:dyDescent="0.25"/>
  <cols>
    <col min="1" max="1" width="79.7109375" style="3" customWidth="1"/>
    <col min="2" max="2" width="14.28515625" style="3" customWidth="1"/>
    <col min="3" max="3" width="13.85546875" style="3" customWidth="1"/>
    <col min="4" max="4" width="14.42578125" style="3" customWidth="1"/>
    <col min="5" max="5" width="14.28515625" style="3" customWidth="1"/>
    <col min="6" max="6" width="11.85546875" style="16" bestFit="1" customWidth="1"/>
    <col min="7" max="7" width="9.140625" style="35"/>
  </cols>
  <sheetData>
    <row r="1" spans="1:7" s="2" customFormat="1" ht="31.5" x14ac:dyDescent="0.25">
      <c r="A1" s="33" t="s">
        <v>13</v>
      </c>
      <c r="B1" s="3"/>
      <c r="C1" s="3" t="s">
        <v>41</v>
      </c>
      <c r="D1" s="34" t="s">
        <v>25</v>
      </c>
      <c r="E1" s="34">
        <v>12</v>
      </c>
      <c r="F1" s="16"/>
      <c r="G1" s="35"/>
    </row>
    <row r="2" spans="1:7" s="2" customFormat="1" x14ac:dyDescent="0.25">
      <c r="A2" s="36" t="s">
        <v>17</v>
      </c>
      <c r="B2" s="3"/>
      <c r="C2" s="3"/>
      <c r="D2" s="3"/>
      <c r="E2" s="3"/>
      <c r="F2" s="16"/>
      <c r="G2" s="35"/>
    </row>
    <row r="3" spans="1:7" s="2" customFormat="1" x14ac:dyDescent="0.25">
      <c r="A3" s="3" t="s">
        <v>28</v>
      </c>
      <c r="B3" s="3">
        <v>3712.73</v>
      </c>
      <c r="C3" s="3"/>
      <c r="D3" s="3"/>
      <c r="E3" s="3"/>
      <c r="F3" s="16"/>
      <c r="G3" s="35"/>
    </row>
    <row r="4" spans="1:7" s="2" customFormat="1" x14ac:dyDescent="0.25">
      <c r="A4" s="3" t="s">
        <v>0</v>
      </c>
      <c r="B4" s="3">
        <v>22.66</v>
      </c>
      <c r="C4" s="3">
        <v>22.74</v>
      </c>
      <c r="D4" s="3">
        <v>20.239999999999998</v>
      </c>
      <c r="E4" s="3"/>
      <c r="F4" s="16"/>
      <c r="G4" s="35"/>
    </row>
    <row r="5" spans="1:7" s="2" customFormat="1" x14ac:dyDescent="0.25">
      <c r="A5" s="3" t="s">
        <v>26</v>
      </c>
      <c r="B5" s="106">
        <v>983481.78</v>
      </c>
      <c r="C5" s="37"/>
      <c r="D5" s="37"/>
      <c r="E5" s="3"/>
      <c r="F5" s="37"/>
      <c r="G5" s="3"/>
    </row>
    <row r="6" spans="1:7" s="2" customFormat="1" ht="16.5" thickBot="1" x14ac:dyDescent="0.3">
      <c r="A6" s="3" t="s">
        <v>1</v>
      </c>
      <c r="B6" s="3">
        <v>99.68</v>
      </c>
      <c r="C6" s="3"/>
      <c r="D6" s="3"/>
      <c r="E6" s="3"/>
      <c r="F6" s="37"/>
      <c r="G6" s="35"/>
    </row>
    <row r="7" spans="1:7" s="17" customFormat="1" ht="65.25" customHeight="1" x14ac:dyDescent="0.25">
      <c r="A7" s="4" t="s">
        <v>2</v>
      </c>
      <c r="B7" s="6" t="s">
        <v>14</v>
      </c>
      <c r="C7" s="6" t="s">
        <v>22</v>
      </c>
      <c r="D7" s="6" t="s">
        <v>24</v>
      </c>
      <c r="E7" s="5" t="s">
        <v>23</v>
      </c>
      <c r="F7" s="7"/>
    </row>
    <row r="8" spans="1:7" s="2" customFormat="1" ht="15.75" customHeight="1" x14ac:dyDescent="0.25">
      <c r="A8" s="8" t="s">
        <v>3</v>
      </c>
      <c r="B8" s="21" t="s">
        <v>15</v>
      </c>
      <c r="C8" s="105" t="s">
        <v>27</v>
      </c>
      <c r="D8" s="9">
        <v>0.92</v>
      </c>
      <c r="E8" s="66">
        <f>D8*B3*E1</f>
        <v>40988.539199999999</v>
      </c>
      <c r="F8" s="16"/>
      <c r="G8" s="35"/>
    </row>
    <row r="9" spans="1:7" s="2" customFormat="1" ht="47.25" x14ac:dyDescent="0.25">
      <c r="A9" s="8" t="s">
        <v>4</v>
      </c>
      <c r="B9" s="21" t="s">
        <v>15</v>
      </c>
      <c r="C9" s="105" t="s">
        <v>27</v>
      </c>
      <c r="D9" s="9">
        <f>4.8+D10+D11+D12+D13</f>
        <v>5.9872665127816997</v>
      </c>
      <c r="E9" s="66">
        <f>D9*E1*B3</f>
        <v>266749.24799999996</v>
      </c>
      <c r="F9" s="16"/>
      <c r="G9" s="35"/>
    </row>
    <row r="10" spans="1:7" s="2" customFormat="1" ht="15.75" customHeight="1" x14ac:dyDescent="0.25">
      <c r="A10" s="11" t="s">
        <v>5</v>
      </c>
      <c r="B10" s="21"/>
      <c r="C10" s="105" t="s">
        <v>27</v>
      </c>
      <c r="D10" s="9">
        <f>E10/E1/B3</f>
        <v>0.12569367195208558</v>
      </c>
      <c r="E10" s="66">
        <v>5600</v>
      </c>
      <c r="F10" s="16"/>
      <c r="G10" s="35"/>
    </row>
    <row r="11" spans="1:7" s="2" customFormat="1" ht="15.75" customHeight="1" x14ac:dyDescent="0.25">
      <c r="A11" s="11" t="s">
        <v>6</v>
      </c>
      <c r="B11" s="21"/>
      <c r="C11" s="105" t="s">
        <v>27</v>
      </c>
      <c r="D11" s="9">
        <f>E11/E1/B3</f>
        <v>0</v>
      </c>
      <c r="E11" s="66"/>
      <c r="F11" s="16"/>
      <c r="G11" s="35"/>
    </row>
    <row r="12" spans="1:7" s="2" customFormat="1" ht="15.75" customHeight="1" x14ac:dyDescent="0.25">
      <c r="A12" s="11" t="s">
        <v>7</v>
      </c>
      <c r="B12" s="21"/>
      <c r="C12" s="105" t="s">
        <v>27</v>
      </c>
      <c r="D12" s="9">
        <f>E12/B3/E1</f>
        <v>1.0615728408296141</v>
      </c>
      <c r="E12" s="66">
        <v>47296</v>
      </c>
      <c r="F12" s="16"/>
      <c r="G12" s="35"/>
    </row>
    <row r="13" spans="1:7" s="2" customFormat="1" ht="15.75" customHeight="1" x14ac:dyDescent="0.25">
      <c r="A13" s="11" t="s">
        <v>40</v>
      </c>
      <c r="B13" s="21"/>
      <c r="C13" s="105" t="s">
        <v>30</v>
      </c>
      <c r="D13" s="9">
        <f>E13/E1/B3</f>
        <v>0</v>
      </c>
      <c r="E13" s="66"/>
      <c r="F13" s="16"/>
      <c r="G13" s="12"/>
    </row>
    <row r="14" spans="1:7" s="2" customFormat="1" ht="47.25" x14ac:dyDescent="0.25">
      <c r="A14" s="8" t="s">
        <v>8</v>
      </c>
      <c r="B14" s="21" t="s">
        <v>15</v>
      </c>
      <c r="C14" s="105" t="s">
        <v>27</v>
      </c>
      <c r="D14" s="9">
        <f>E14/E1/B3</f>
        <v>5.182574547570117</v>
      </c>
      <c r="E14" s="66">
        <f>6635*2.9*E1</f>
        <v>230898</v>
      </c>
      <c r="F14" s="16"/>
      <c r="G14" s="35"/>
    </row>
    <row r="15" spans="1:7" s="2" customFormat="1" x14ac:dyDescent="0.25">
      <c r="A15" s="8" t="s">
        <v>9</v>
      </c>
      <c r="B15" s="74" t="s">
        <v>43</v>
      </c>
      <c r="C15" s="105" t="s">
        <v>27</v>
      </c>
      <c r="D15" s="9">
        <f>E15/E1/B3</f>
        <v>1.8943831987064326</v>
      </c>
      <c r="E15" s="66">
        <v>84400</v>
      </c>
      <c r="F15" s="16"/>
      <c r="G15" s="35"/>
    </row>
    <row r="16" spans="1:7" s="2" customFormat="1" ht="15.75" customHeight="1" x14ac:dyDescent="0.25">
      <c r="A16" s="8" t="s">
        <v>10</v>
      </c>
      <c r="B16" s="74" t="s">
        <v>43</v>
      </c>
      <c r="C16" s="105" t="s">
        <v>27</v>
      </c>
      <c r="D16" s="9">
        <v>0.43</v>
      </c>
      <c r="E16" s="66">
        <f>D16*E1*B3</f>
        <v>19157.686799999999</v>
      </c>
      <c r="F16" s="16"/>
      <c r="G16" s="35"/>
    </row>
    <row r="17" spans="1:10" s="2" customFormat="1" ht="32.25" thickBot="1" x14ac:dyDescent="0.3">
      <c r="A17" s="76" t="s">
        <v>62</v>
      </c>
      <c r="B17" s="58" t="s">
        <v>15</v>
      </c>
      <c r="C17" s="59" t="s">
        <v>27</v>
      </c>
      <c r="D17" s="107">
        <v>0.49</v>
      </c>
      <c r="E17" s="77">
        <f>D17*E1*B3</f>
        <v>21830.8524</v>
      </c>
      <c r="F17" s="16"/>
      <c r="G17" s="35"/>
    </row>
    <row r="18" spans="1:10" s="2" customFormat="1" x14ac:dyDescent="0.25">
      <c r="A18" s="29" t="s">
        <v>31</v>
      </c>
      <c r="B18" s="30"/>
      <c r="C18" s="30"/>
      <c r="D18" s="31">
        <f>E18/E1/B3</f>
        <v>13.293415267651206</v>
      </c>
      <c r="E18" s="67">
        <f>E19+E20+E21+E22+E23+E24+E25+E26+E27+E28+E29</f>
        <v>592258.34</v>
      </c>
      <c r="F18" s="16"/>
      <c r="G18" s="35"/>
    </row>
    <row r="19" spans="1:10" s="28" customFormat="1" ht="15.75" customHeight="1" x14ac:dyDescent="0.25">
      <c r="A19" s="8" t="s">
        <v>45</v>
      </c>
      <c r="B19" s="21" t="s">
        <v>18</v>
      </c>
      <c r="C19" s="105" t="s">
        <v>27</v>
      </c>
      <c r="D19" s="14"/>
      <c r="E19" s="66">
        <v>12500</v>
      </c>
      <c r="F19" s="16"/>
      <c r="G19" s="75"/>
    </row>
    <row r="20" spans="1:10" s="28" customFormat="1" ht="15.75" customHeight="1" x14ac:dyDescent="0.25">
      <c r="A20" s="8" t="s">
        <v>46</v>
      </c>
      <c r="B20" s="21" t="s">
        <v>18</v>
      </c>
      <c r="C20" s="105" t="s">
        <v>27</v>
      </c>
      <c r="D20" s="14"/>
      <c r="E20" s="66">
        <v>4387.2</v>
      </c>
      <c r="F20" s="16"/>
      <c r="G20" s="75"/>
    </row>
    <row r="21" spans="1:10" s="28" customFormat="1" ht="15.75" customHeight="1" x14ac:dyDescent="0.25">
      <c r="A21" s="8" t="s">
        <v>47</v>
      </c>
      <c r="B21" s="21" t="s">
        <v>48</v>
      </c>
      <c r="C21" s="105" t="s">
        <v>27</v>
      </c>
      <c r="D21" s="14"/>
      <c r="E21" s="66">
        <v>1950</v>
      </c>
      <c r="F21" s="16"/>
      <c r="G21" s="75"/>
    </row>
    <row r="22" spans="1:10" s="28" customFormat="1" ht="15.75" customHeight="1" x14ac:dyDescent="0.25">
      <c r="A22" s="8" t="s">
        <v>50</v>
      </c>
      <c r="B22" s="21" t="s">
        <v>51</v>
      </c>
      <c r="C22" s="105" t="s">
        <v>27</v>
      </c>
      <c r="D22" s="14"/>
      <c r="E22" s="66">
        <v>15106</v>
      </c>
      <c r="F22" s="16"/>
      <c r="G22" s="75"/>
    </row>
    <row r="23" spans="1:10" s="28" customFormat="1" ht="15.75" customHeight="1" x14ac:dyDescent="0.25">
      <c r="A23" s="8" t="s">
        <v>52</v>
      </c>
      <c r="B23" s="21" t="s">
        <v>20</v>
      </c>
      <c r="C23" s="105" t="s">
        <v>27</v>
      </c>
      <c r="D23" s="14"/>
      <c r="E23" s="66">
        <v>776.56</v>
      </c>
      <c r="F23" s="16"/>
      <c r="G23" s="75"/>
    </row>
    <row r="24" spans="1:10" s="28" customFormat="1" ht="15.75" customHeight="1" x14ac:dyDescent="0.25">
      <c r="A24" s="8" t="s">
        <v>61</v>
      </c>
      <c r="B24" s="21" t="s">
        <v>21</v>
      </c>
      <c r="C24" s="105" t="s">
        <v>27</v>
      </c>
      <c r="D24" s="14"/>
      <c r="E24" s="66">
        <v>70768.95</v>
      </c>
      <c r="F24" s="16"/>
      <c r="G24" s="75"/>
    </row>
    <row r="25" spans="1:10" s="28" customFormat="1" ht="15.75" customHeight="1" x14ac:dyDescent="0.25">
      <c r="A25" s="8" t="s">
        <v>53</v>
      </c>
      <c r="B25" s="21" t="s">
        <v>38</v>
      </c>
      <c r="C25" s="105" t="s">
        <v>27</v>
      </c>
      <c r="D25" s="14"/>
      <c r="E25" s="66">
        <f>1980+2700</f>
        <v>4680</v>
      </c>
      <c r="F25" s="16"/>
      <c r="G25" s="75"/>
    </row>
    <row r="26" spans="1:10" s="28" customFormat="1" ht="15.75" customHeight="1" x14ac:dyDescent="0.25">
      <c r="A26" s="8" t="s">
        <v>55</v>
      </c>
      <c r="B26" s="21" t="s">
        <v>56</v>
      </c>
      <c r="C26" s="105" t="s">
        <v>27</v>
      </c>
      <c r="D26" s="14"/>
      <c r="E26" s="66">
        <v>303542.61</v>
      </c>
      <c r="F26" s="16"/>
      <c r="G26" s="75"/>
    </row>
    <row r="27" spans="1:10" s="28" customFormat="1" ht="15.75" customHeight="1" x14ac:dyDescent="0.25">
      <c r="A27" s="8" t="s">
        <v>57</v>
      </c>
      <c r="B27" s="21" t="s">
        <v>56</v>
      </c>
      <c r="C27" s="105" t="s">
        <v>27</v>
      </c>
      <c r="D27" s="14"/>
      <c r="E27" s="66">
        <v>166845.85999999999</v>
      </c>
      <c r="F27" s="16"/>
      <c r="G27" s="75"/>
    </row>
    <row r="28" spans="1:10" s="28" customFormat="1" ht="15.75" customHeight="1" x14ac:dyDescent="0.25">
      <c r="A28" s="8" t="s">
        <v>58</v>
      </c>
      <c r="B28" s="21" t="s">
        <v>56</v>
      </c>
      <c r="C28" s="105" t="s">
        <v>27</v>
      </c>
      <c r="D28" s="14"/>
      <c r="E28" s="66">
        <v>5000</v>
      </c>
      <c r="F28" s="16"/>
      <c r="G28" s="75"/>
    </row>
    <row r="29" spans="1:10" s="28" customFormat="1" ht="15.75" customHeight="1" thickBot="1" x14ac:dyDescent="0.3">
      <c r="A29" s="81" t="s">
        <v>59</v>
      </c>
      <c r="B29" s="82" t="s">
        <v>60</v>
      </c>
      <c r="C29" s="83" t="s">
        <v>27</v>
      </c>
      <c r="D29" s="84"/>
      <c r="E29" s="108">
        <v>6701.16</v>
      </c>
      <c r="F29" s="16"/>
      <c r="G29" s="75"/>
    </row>
    <row r="30" spans="1:10" s="20" customFormat="1" ht="15.75" customHeight="1" thickBot="1" x14ac:dyDescent="0.3">
      <c r="A30" s="85" t="s">
        <v>63</v>
      </c>
      <c r="B30" s="79"/>
      <c r="C30" s="79" t="s">
        <v>27</v>
      </c>
      <c r="D30" s="80">
        <f>E30/E1/B3</f>
        <v>1.5217340070514174</v>
      </c>
      <c r="E30" s="109">
        <f>D50+D51</f>
        <v>67797.450000000099</v>
      </c>
      <c r="F30" s="25"/>
      <c r="G30" s="25"/>
      <c r="H30" s="19"/>
      <c r="I30" s="19"/>
      <c r="J30" s="19"/>
    </row>
    <row r="31" spans="1:10" s="20" customFormat="1" ht="16.5" thickBot="1" x14ac:dyDescent="0.3">
      <c r="A31" s="76" t="s">
        <v>49</v>
      </c>
      <c r="B31" s="59"/>
      <c r="C31" s="59" t="s">
        <v>30</v>
      </c>
      <c r="D31" s="107">
        <f>E31/E1/B3</f>
        <v>0.105</v>
      </c>
      <c r="E31" s="77">
        <f>B3*0.18*(E1-5)</f>
        <v>4678.0397999999996</v>
      </c>
      <c r="F31" s="25"/>
      <c r="G31" s="78"/>
      <c r="H31" s="19"/>
      <c r="I31" s="19"/>
      <c r="J31" s="19"/>
    </row>
    <row r="32" spans="1:10" s="2" customFormat="1" ht="16.5" customHeight="1" thickBot="1" x14ac:dyDescent="0.3">
      <c r="A32" s="87" t="s">
        <v>11</v>
      </c>
      <c r="B32" s="88"/>
      <c r="C32" s="89" t="s">
        <v>27</v>
      </c>
      <c r="D32" s="90">
        <f>D8+D9+D14+D15+D16+D17+D18+D30+D31</f>
        <v>29.82437353376087</v>
      </c>
      <c r="E32" s="91">
        <f>E8+E9+E14+E15+E16+E17+E18+E30+E31</f>
        <v>1328758.1562000001</v>
      </c>
      <c r="F32" s="38"/>
      <c r="G32" s="39"/>
    </row>
    <row r="33" spans="1:10" s="20" customFormat="1" ht="16.5" thickBot="1" x14ac:dyDescent="0.3">
      <c r="A33" s="121" t="s">
        <v>33</v>
      </c>
      <c r="B33" s="122"/>
      <c r="C33" s="122"/>
      <c r="D33" s="46" t="s">
        <v>35</v>
      </c>
      <c r="E33" s="47" t="s">
        <v>36</v>
      </c>
      <c r="F33" s="26"/>
      <c r="G33" s="25"/>
      <c r="H33" s="48"/>
      <c r="I33" s="19"/>
      <c r="J33" s="19"/>
    </row>
    <row r="34" spans="1:10" s="53" customFormat="1" x14ac:dyDescent="0.25">
      <c r="A34" s="40" t="s">
        <v>44</v>
      </c>
      <c r="B34" s="23"/>
      <c r="C34" s="51" t="s">
        <v>30</v>
      </c>
      <c r="D34" s="110">
        <v>161750</v>
      </c>
      <c r="E34" s="62"/>
      <c r="F34" s="41"/>
      <c r="G34" s="52"/>
    </row>
    <row r="35" spans="1:10" s="53" customFormat="1" x14ac:dyDescent="0.25">
      <c r="A35" s="11" t="s">
        <v>16</v>
      </c>
      <c r="B35" s="22"/>
      <c r="C35" s="54" t="s">
        <v>30</v>
      </c>
      <c r="D35" s="111">
        <f>735*E1</f>
        <v>8820</v>
      </c>
      <c r="E35" s="63"/>
      <c r="F35" s="41"/>
      <c r="G35" s="52"/>
    </row>
    <row r="36" spans="1:10" s="53" customFormat="1" x14ac:dyDescent="0.25">
      <c r="A36" s="11" t="s">
        <v>54</v>
      </c>
      <c r="B36" s="22"/>
      <c r="C36" s="54" t="str">
        <f>C35</f>
        <v>руб.</v>
      </c>
      <c r="D36" s="111">
        <v>2100</v>
      </c>
      <c r="E36" s="63"/>
      <c r="F36" s="41"/>
      <c r="G36" s="52"/>
    </row>
    <row r="37" spans="1:10" s="53" customFormat="1" ht="15.75" customHeight="1" x14ac:dyDescent="0.25">
      <c r="A37" s="11" t="s">
        <v>64</v>
      </c>
      <c r="B37" s="22"/>
      <c r="C37" s="54" t="s">
        <v>30</v>
      </c>
      <c r="D37" s="111">
        <f>4549.88+7865.9+1755.36</f>
        <v>14171.14</v>
      </c>
      <c r="E37" s="63"/>
      <c r="F37" s="42"/>
      <c r="G37" s="52"/>
    </row>
    <row r="38" spans="1:10" s="56" customFormat="1" x14ac:dyDescent="0.25">
      <c r="A38" s="11" t="s">
        <v>37</v>
      </c>
      <c r="B38" s="22"/>
      <c r="C38" s="54" t="s">
        <v>30</v>
      </c>
      <c r="D38" s="111">
        <f>B5</f>
        <v>983481.78</v>
      </c>
      <c r="E38" s="63"/>
      <c r="F38" s="43"/>
      <c r="G38" s="55"/>
    </row>
    <row r="39" spans="1:10" s="56" customFormat="1" ht="16.5" thickBot="1" x14ac:dyDescent="0.3">
      <c r="A39" s="49" t="str">
        <f>A32</f>
        <v>итого расходы</v>
      </c>
      <c r="B39" s="50"/>
      <c r="C39" s="57" t="str">
        <f>C32</f>
        <v>руб</v>
      </c>
      <c r="D39" s="64"/>
      <c r="E39" s="65">
        <f>E32</f>
        <v>1328758.1562000001</v>
      </c>
      <c r="F39" s="43"/>
      <c r="G39" s="55"/>
    </row>
    <row r="40" spans="1:10" s="53" customFormat="1" ht="15.75" customHeight="1" thickBot="1" x14ac:dyDescent="0.3">
      <c r="A40" s="68" t="s">
        <v>19</v>
      </c>
      <c r="B40" s="69"/>
      <c r="C40" s="70" t="s">
        <v>30</v>
      </c>
      <c r="D40" s="71"/>
      <c r="E40" s="72">
        <f>D34+D35+D36+D37+D38-E39</f>
        <v>-158435.23620000016</v>
      </c>
      <c r="F40" s="112"/>
      <c r="G40" s="52"/>
    </row>
    <row r="41" spans="1:10" s="2" customFormat="1" ht="16.5" customHeight="1" x14ac:dyDescent="0.25">
      <c r="A41" s="118" t="s">
        <v>42</v>
      </c>
      <c r="B41" s="119"/>
      <c r="C41" s="119"/>
      <c r="D41" s="119"/>
      <c r="E41" s="120"/>
      <c r="F41" s="44"/>
    </row>
    <row r="42" spans="1:10" s="28" customFormat="1" ht="15.75" customHeight="1" x14ac:dyDescent="0.25">
      <c r="A42" s="32" t="s">
        <v>29</v>
      </c>
      <c r="B42" s="116" t="s">
        <v>65</v>
      </c>
      <c r="C42" s="116" t="s">
        <v>34</v>
      </c>
      <c r="D42" s="123"/>
      <c r="E42" s="124"/>
      <c r="F42" s="16"/>
      <c r="G42" s="27"/>
      <c r="H42" s="27"/>
      <c r="I42" s="27"/>
    </row>
    <row r="43" spans="1:10" s="28" customFormat="1" ht="63" x14ac:dyDescent="0.25">
      <c r="A43" s="8"/>
      <c r="B43" s="117"/>
      <c r="C43" s="86" t="s">
        <v>66</v>
      </c>
      <c r="D43" s="86" t="s">
        <v>67</v>
      </c>
      <c r="E43" s="13" t="s">
        <v>39</v>
      </c>
      <c r="F43" s="16"/>
      <c r="G43" s="27"/>
      <c r="H43" s="27"/>
      <c r="I43" s="27"/>
    </row>
    <row r="44" spans="1:10" s="2" customFormat="1" ht="15.75" customHeight="1" x14ac:dyDescent="0.25">
      <c r="A44" s="18" t="s">
        <v>68</v>
      </c>
      <c r="B44" s="60">
        <v>975824</v>
      </c>
      <c r="C44" s="60">
        <v>975808</v>
      </c>
      <c r="D44" s="60"/>
      <c r="E44" s="61"/>
      <c r="F44" s="45"/>
    </row>
    <row r="45" spans="1:10" s="2" customFormat="1" ht="15.75" customHeight="1" x14ac:dyDescent="0.25">
      <c r="A45" s="18" t="s">
        <v>69</v>
      </c>
      <c r="B45" s="60">
        <v>411512</v>
      </c>
      <c r="C45" s="60">
        <v>382712</v>
      </c>
      <c r="D45" s="60">
        <v>36211</v>
      </c>
      <c r="E45" s="61"/>
      <c r="F45" s="45"/>
    </row>
    <row r="46" spans="1:10" s="2" customFormat="1" x14ac:dyDescent="0.25">
      <c r="A46" s="18" t="s">
        <v>70</v>
      </c>
      <c r="B46" s="60">
        <v>105250.15</v>
      </c>
      <c r="C46" s="60">
        <v>101266.7</v>
      </c>
      <c r="D46" s="60">
        <v>4602.72</v>
      </c>
      <c r="E46" s="61"/>
      <c r="F46" s="45"/>
    </row>
    <row r="47" spans="1:10" s="2" customFormat="1" x14ac:dyDescent="0.25">
      <c r="A47" s="18" t="s">
        <v>71</v>
      </c>
      <c r="B47" s="60">
        <v>183771</v>
      </c>
      <c r="C47" s="60">
        <v>175004</v>
      </c>
      <c r="D47" s="60">
        <v>10854</v>
      </c>
      <c r="E47" s="61"/>
      <c r="F47" s="45"/>
    </row>
    <row r="48" spans="1:10" s="2" customFormat="1" x14ac:dyDescent="0.25">
      <c r="A48" s="18" t="s">
        <v>72</v>
      </c>
      <c r="B48" s="60">
        <v>348581</v>
      </c>
      <c r="C48" s="60">
        <v>322272</v>
      </c>
      <c r="D48" s="60">
        <v>43198</v>
      </c>
      <c r="E48" s="61">
        <v>62</v>
      </c>
      <c r="F48" s="45"/>
    </row>
    <row r="49" spans="1:8" s="2" customFormat="1" ht="16.5" thickBot="1" x14ac:dyDescent="0.3">
      <c r="A49" s="92" t="s">
        <v>73</v>
      </c>
      <c r="B49" s="93">
        <v>45489</v>
      </c>
      <c r="C49" s="93">
        <v>45483</v>
      </c>
      <c r="D49" s="93"/>
      <c r="E49" s="94"/>
      <c r="F49" s="45"/>
    </row>
    <row r="50" spans="1:8" s="2" customFormat="1" ht="16.5" thickBot="1" x14ac:dyDescent="0.3">
      <c r="A50" s="24" t="s">
        <v>32</v>
      </c>
      <c r="B50" s="95">
        <f>SUM(B44:B49)</f>
        <v>2070427.15</v>
      </c>
      <c r="C50" s="95">
        <f>SUM(C44:C49)</f>
        <v>2002545.7</v>
      </c>
      <c r="D50" s="95">
        <f>SUM(D45:D49)</f>
        <v>94865.72</v>
      </c>
      <c r="E50" s="96">
        <f>SUM(E44:E48)</f>
        <v>62</v>
      </c>
      <c r="F50" s="3"/>
    </row>
    <row r="51" spans="1:8" s="53" customFormat="1" ht="15.75" customHeight="1" thickBot="1" x14ac:dyDescent="0.3">
      <c r="A51" s="97" t="s">
        <v>74</v>
      </c>
      <c r="B51" s="98"/>
      <c r="C51" s="98"/>
      <c r="D51" s="98">
        <f>B46+B47+B48-C46-C47-C48-D46-D47-D48-E48+B45-C45-D45</f>
        <v>-27068.269999999902</v>
      </c>
      <c r="E51" s="99"/>
      <c r="F51" s="73"/>
    </row>
    <row r="52" spans="1:8" s="1" customFormat="1" x14ac:dyDescent="0.25">
      <c r="A52" s="113" t="s">
        <v>75</v>
      </c>
      <c r="B52" s="114"/>
      <c r="C52" s="114"/>
      <c r="D52" s="73" t="s">
        <v>76</v>
      </c>
      <c r="E52" s="100">
        <v>1087.9000000000001</v>
      </c>
      <c r="F52" s="3"/>
      <c r="G52" s="2"/>
      <c r="H52" s="2"/>
    </row>
    <row r="53" spans="1:8" s="2" customFormat="1" x14ac:dyDescent="0.25">
      <c r="A53" s="113" t="s">
        <v>77</v>
      </c>
      <c r="B53" s="114"/>
      <c r="C53" s="114"/>
      <c r="D53" s="73" t="s">
        <v>76</v>
      </c>
      <c r="E53" s="100">
        <v>954.22</v>
      </c>
      <c r="F53" s="16"/>
      <c r="G53" s="10"/>
    </row>
    <row r="54" spans="1:8" s="2" customFormat="1" x14ac:dyDescent="0.25">
      <c r="A54" s="113" t="s">
        <v>78</v>
      </c>
      <c r="B54" s="115"/>
      <c r="C54" s="115"/>
      <c r="D54" s="73" t="s">
        <v>76</v>
      </c>
      <c r="E54" s="100">
        <v>0</v>
      </c>
      <c r="F54" s="16"/>
      <c r="G54" s="10"/>
    </row>
    <row r="55" spans="1:8" s="1" customFormat="1" x14ac:dyDescent="0.25">
      <c r="A55" s="101" t="s">
        <v>79</v>
      </c>
      <c r="B55" s="102"/>
      <c r="C55" s="102"/>
      <c r="D55" s="103" t="s">
        <v>76</v>
      </c>
      <c r="E55" s="104">
        <f>E53-E54</f>
        <v>954.22</v>
      </c>
      <c r="F55" s="16"/>
      <c r="G55" s="10"/>
    </row>
    <row r="56" spans="1:8" s="1" customFormat="1" x14ac:dyDescent="0.25">
      <c r="A56" s="15" t="s">
        <v>12</v>
      </c>
      <c r="B56" s="3"/>
      <c r="C56" s="3"/>
      <c r="D56" s="3"/>
      <c r="E56" s="3"/>
      <c r="F56" s="3"/>
      <c r="G56" s="2"/>
      <c r="H56" s="2"/>
    </row>
  </sheetData>
  <mergeCells count="7">
    <mergeCell ref="A53:C53"/>
    <mergeCell ref="A54:C54"/>
    <mergeCell ref="B42:B43"/>
    <mergeCell ref="A41:E41"/>
    <mergeCell ref="A33:C33"/>
    <mergeCell ref="C42:E42"/>
    <mergeCell ref="A52:C52"/>
  </mergeCells>
  <pageMargins left="0.31496062992125984" right="0.31496062992125984" top="0.35433070866141736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2019-03-28T11:20:50Z</cp:lastPrinted>
  <dcterms:created xsi:type="dcterms:W3CDTF">2016-04-22T06:39:22Z</dcterms:created>
  <dcterms:modified xsi:type="dcterms:W3CDTF">2019-03-28T11:20:53Z</dcterms:modified>
</cp:coreProperties>
</file>