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33" i="1" l="1"/>
  <c r="E9" i="1" l="1"/>
  <c r="E14" i="1" l="1"/>
  <c r="D9" i="1" l="1"/>
  <c r="E25" i="1" l="1"/>
  <c r="D44" i="1" l="1"/>
  <c r="D43" i="1"/>
  <c r="E43" i="1" l="1"/>
  <c r="C43" i="1"/>
  <c r="B43" i="1"/>
  <c r="D30" i="1" l="1"/>
  <c r="E18" i="1" l="1"/>
  <c r="B5" i="1" l="1"/>
  <c r="D29" i="1" l="1"/>
  <c r="E19" i="1" l="1"/>
  <c r="D13" i="1" l="1"/>
  <c r="C32" i="1"/>
  <c r="A32" i="1"/>
  <c r="D25" i="1" l="1"/>
  <c r="D14" i="1"/>
  <c r="D11" i="1"/>
  <c r="D18" i="1"/>
  <c r="E16" i="1"/>
  <c r="E17" i="1"/>
  <c r="D15" i="1"/>
  <c r="D12" i="1"/>
  <c r="D10" i="1"/>
  <c r="E8" i="1"/>
  <c r="D31" i="1"/>
  <c r="D26" i="1" l="1"/>
  <c r="E26" i="1" l="1"/>
  <c r="E32" i="1" s="1"/>
</calcChain>
</file>

<file path=xl/sharedStrings.xml><?xml version="1.0" encoding="utf-8"?>
<sst xmlns="http://schemas.openxmlformats.org/spreadsheetml/2006/main" count="91" uniqueCount="66">
  <si>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</si>
  <si>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</si>
  <si>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</si>
  <si>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</si>
  <si>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</si>
  <si>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</si>
  <si>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</si>
  <si>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</si>
  <si>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</si>
  <si>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</si>
  <si>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</si>
  <si>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</si>
  <si>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</si>
  <si>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</si>
  <si>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</si>
  <si>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</si>
  <si>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</si>
  <si>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д.17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</si>
  <si>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</si>
  <si>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</si>
  <si>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</si>
  <si>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</si>
  <si>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</si>
  <si>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</si>
  <si>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руб.</t>
  </si>
  <si>
    <t>Площадь дома, м2</t>
  </si>
  <si>
    <t>Ресурсоснабжающая организация (РСО)</t>
  </si>
  <si>
    <t>руб</t>
  </si>
  <si>
    <t>ИТОГО</t>
  </si>
  <si>
    <t>7.Работы по ремонту общедомового имущества всего, в т.ч.</t>
  </si>
  <si>
    <t>Финансовый счет дома</t>
  </si>
  <si>
    <t>июль</t>
  </si>
  <si>
    <t>Всего начислено УК Атал</t>
  </si>
  <si>
    <t>Приход,руб</t>
  </si>
  <si>
    <t>Расход,руб</t>
  </si>
  <si>
    <t>Начислено собственникам</t>
  </si>
  <si>
    <t>октябрь</t>
  </si>
  <si>
    <t>декабрь</t>
  </si>
  <si>
    <t>прочим потребит. и на производ. нужды</t>
  </si>
  <si>
    <t>*электроизмерительные работы</t>
  </si>
  <si>
    <t>2018г</t>
  </si>
  <si>
    <t>Отчет по предоставлению коммунальных услуг по жилым помещениям за 2018 г</t>
  </si>
  <si>
    <t>по графику</t>
  </si>
  <si>
    <t>Остаток средств на 01/01/2018 г (+ есть средства, -задолженность)</t>
  </si>
  <si>
    <t>ремонт отмостков вокруг дома</t>
  </si>
  <si>
    <t>июнь</t>
  </si>
  <si>
    <t>ремонт мягкой кровли кв.98,99,107</t>
  </si>
  <si>
    <t>август</t>
  </si>
  <si>
    <t>май,окт</t>
  </si>
  <si>
    <t>ремонт пандуса на крыльце</t>
  </si>
  <si>
    <t>устройство ограждающих конструкций пожарных выходов</t>
  </si>
  <si>
    <t>замена задвижек в теплоузле №1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</si>
  <si>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</si>
  <si>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8.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</si>
  <si>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</si>
  <si>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</si>
  <si>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</si>
  <si>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</si>
  <si>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</si>
  <si>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</si>
  <si>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</si>
  <si>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</si>
  <si>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</si>
  <si>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</si>
  <si>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</si>
  <si>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ремонт и восстановление межпанельных швов, кв.58,87,99,106,108,20,86,88,90,83,93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</si>
</sst>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5" fillId="0" borderId="0" xfId="0" applyFont="1" applyFill="1"/>
    <xf numFmtId="0" fontId="4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2" fontId="4" fillId="0" borderId="10" xfId="0" applyNumberFormat="1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9" fillId="0" borderId="0" xfId="0" applyFont="1" applyFill="1" applyAlignment="1">
      <alignment horizontal="center" vertical="top"/>
    </xf>
    <xf numFmtId="1" fontId="3" fillId="0" borderId="0" xfId="0" applyNumberFormat="1" applyFont="1" applyFill="1"/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10" fillId="0" borderId="0" xfId="0" applyFont="1" applyFill="1"/>
    <xf numFmtId="0" fontId="0" fillId="0" borderId="0" xfId="0" applyFont="1" applyFill="1"/>
    <xf numFmtId="0" fontId="7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6" fillId="0" borderId="15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1" fontId="6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6" fillId="0" borderId="16" xfId="0" applyFont="1" applyFill="1" applyBorder="1" applyAlignment="1">
      <alignment horizontal="center" vertical="top" wrapText="1"/>
    </xf>
    <xf numFmtId="0" fontId="11" fillId="0" borderId="0" xfId="0" applyFont="1" applyFill="1"/>
    <xf numFmtId="0" fontId="12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3" fillId="0" borderId="0" xfId="0" applyFont="1" applyFill="1"/>
    <xf numFmtId="0" fontId="14" fillId="0" borderId="0" xfId="0" applyFont="1" applyFill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12" fillId="0" borderId="0" xfId="0" applyFont="1" applyFill="1" applyBorder="1"/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6" fillId="0" borderId="17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4" fillId="0" borderId="11" xfId="1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165" fontId="3" fillId="0" borderId="13" xfId="1" applyNumberFormat="1" applyFont="1" applyFill="1" applyBorder="1" applyAlignment="1">
      <alignment vertical="top"/>
    </xf>
    <xf numFmtId="165" fontId="3" fillId="0" borderId="14" xfId="1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 vertical="top" wrapText="1"/>
    </xf>
    <xf numFmtId="165" fontId="6" fillId="0" borderId="10" xfId="1" applyNumberFormat="1" applyFont="1" applyFill="1" applyBorder="1" applyAlignment="1">
      <alignment vertical="top" wrapText="1"/>
    </xf>
    <xf numFmtId="0" fontId="8" fillId="2" borderId="12" xfId="0" applyFont="1" applyFill="1" applyBorder="1" applyAlignment="1">
      <alignment vertical="top" wrapText="1"/>
    </xf>
    <xf numFmtId="0" fontId="8" fillId="2" borderId="13" xfId="0" applyFont="1" applyFill="1" applyBorder="1" applyAlignment="1">
      <alignment vertical="top" wrapText="1"/>
    </xf>
    <xf numFmtId="0" fontId="6" fillId="2" borderId="13" xfId="0" applyFont="1" applyFill="1" applyBorder="1" applyAlignment="1">
      <alignment horizontal="center" vertical="top" wrapText="1"/>
    </xf>
    <xf numFmtId="165" fontId="8" fillId="2" borderId="13" xfId="1" applyNumberFormat="1" applyFont="1" applyFill="1" applyBorder="1" applyAlignment="1">
      <alignment vertical="top" wrapText="1"/>
    </xf>
    <xf numFmtId="165" fontId="8" fillId="2" borderId="14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/>
    </xf>
    <xf numFmtId="2" fontId="4" fillId="0" borderId="21" xfId="0" applyNumberFormat="1" applyFont="1" applyFill="1" applyBorder="1" applyAlignment="1">
      <alignment vertical="top" wrapText="1"/>
    </xf>
    <xf numFmtId="0" fontId="4" fillId="0" borderId="23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1" fontId="4" fillId="0" borderId="4" xfId="0" applyNumberFormat="1" applyFont="1" applyFill="1" applyBorder="1" applyAlignment="1">
      <alignment vertical="top" wrapText="1"/>
    </xf>
    <xf numFmtId="0" fontId="4" fillId="0" borderId="24" xfId="0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1" fontId="3" fillId="2" borderId="13" xfId="0" applyNumberFormat="1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center" vertical="top" wrapText="1"/>
    </xf>
    <xf numFmtId="2" fontId="3" fillId="2" borderId="13" xfId="0" applyNumberFormat="1" applyFont="1" applyFill="1" applyBorder="1" applyAlignment="1">
      <alignment vertical="top" wrapText="1"/>
    </xf>
    <xf numFmtId="165" fontId="3" fillId="2" borderId="14" xfId="1" applyNumberFormat="1" applyFont="1" applyFill="1" applyBorder="1" applyAlignment="1">
      <alignment vertical="top" wrapText="1"/>
    </xf>
    <xf numFmtId="0" fontId="4" fillId="0" borderId="9" xfId="0" applyNumberFormat="1" applyFont="1" applyFill="1" applyBorder="1" applyAlignment="1">
      <alignment vertical="top" wrapText="1"/>
    </xf>
    <xf numFmtId="165" fontId="4" fillId="0" borderId="10" xfId="1" applyNumberFormat="1" applyFont="1" applyFill="1" applyBorder="1" applyAlignment="1">
      <alignment vertical="top"/>
    </xf>
    <xf numFmtId="165" fontId="4" fillId="0" borderId="11" xfId="1" applyNumberFormat="1" applyFont="1" applyFill="1" applyBorder="1" applyAlignment="1">
      <alignment vertical="top"/>
    </xf>
    <xf numFmtId="0" fontId="6" fillId="0" borderId="25" xfId="0" applyFont="1" applyFill="1" applyBorder="1" applyAlignment="1">
      <alignment vertical="top" wrapText="1"/>
    </xf>
    <xf numFmtId="165" fontId="6" fillId="0" borderId="21" xfId="1" applyNumberFormat="1" applyFont="1" applyFill="1" applyBorder="1" applyAlignment="1">
      <alignment vertical="top"/>
    </xf>
    <xf numFmtId="165" fontId="6" fillId="0" borderId="22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165" fontId="3" fillId="0" borderId="0" xfId="1" applyNumberFormat="1" applyFont="1" applyFill="1" applyAlignment="1">
      <alignment horizontal="right" vertical="top" wrapText="1"/>
    </xf>
    <xf numFmtId="165" fontId="4" fillId="0" borderId="5" xfId="1" applyNumberFormat="1" applyFont="1" applyFill="1" applyBorder="1" applyAlignment="1">
      <alignment vertical="top" wrapText="1"/>
    </xf>
    <xf numFmtId="165" fontId="3" fillId="0" borderId="22" xfId="1" applyNumberFormat="1" applyFont="1" applyFill="1" applyBorder="1" applyAlignment="1">
      <alignment vertical="top" wrapText="1"/>
    </xf>
    <xf numFmtId="165" fontId="6" fillId="0" borderId="16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topLeftCell="A22" zoomScale="75" zoomScaleNormal="75" workbookViewId="0">
      <selection activeCell="F37" sqref="F37:F42"/>
    </sheetView>
  </sheetViews>
  <sheetFormatPr defaultRowHeight="15.75" x14ac:dyDescent="0.25"/>
  <cols>
    <col min="1" max="1" width="83" style="5" customWidth="1"/>
    <col min="2" max="3" width="13.5703125" style="5" customWidth="1"/>
    <col min="4" max="4" width="14.28515625" style="5" customWidth="1"/>
    <col min="5" max="5" width="14.85546875" style="5" customWidth="1"/>
    <col min="6" max="6" width="9.7109375" style="21" customWidth="1"/>
    <col min="7" max="7" width="9.140625" style="4"/>
  </cols>
  <sheetData>
    <row r="1" spans="1:7" s="2" customFormat="1" ht="31.5" x14ac:dyDescent="0.25">
      <c r="A1" s="40" t="s">
        <v>13</v>
      </c>
      <c r="B1" s="5"/>
      <c r="C1" s="5" t="s">
        <v>40</v>
      </c>
      <c r="D1" s="41" t="s">
        <v>21</v>
      </c>
      <c r="E1" s="41">
        <v>12</v>
      </c>
      <c r="F1" s="21"/>
      <c r="G1" s="4"/>
    </row>
    <row r="2" spans="1:7" s="2" customFormat="1" x14ac:dyDescent="0.25">
      <c r="A2" s="42" t="s">
        <v>17</v>
      </c>
      <c r="B2" s="5"/>
      <c r="C2" s="5"/>
      <c r="D2" s="5"/>
      <c r="E2" s="5"/>
      <c r="F2" s="21"/>
      <c r="G2" s="4"/>
    </row>
    <row r="3" spans="1:7" s="2" customFormat="1" x14ac:dyDescent="0.25">
      <c r="A3" s="5" t="s">
        <v>25</v>
      </c>
      <c r="B3" s="5">
        <v>3698.9</v>
      </c>
      <c r="C3" s="5"/>
      <c r="D3" s="5"/>
      <c r="E3" s="5"/>
      <c r="F3" s="21"/>
      <c r="G3" s="4"/>
    </row>
    <row r="4" spans="1:7" s="2" customFormat="1" x14ac:dyDescent="0.25">
      <c r="A4" s="5" t="s">
        <v>0</v>
      </c>
      <c r="B4" s="5">
        <v>21.91</v>
      </c>
      <c r="C4" s="5">
        <v>22</v>
      </c>
      <c r="D4" s="5">
        <v>19.5</v>
      </c>
      <c r="E4" s="5"/>
      <c r="F4" s="21"/>
      <c r="G4" s="4"/>
    </row>
    <row r="5" spans="1:7" s="2" customFormat="1" x14ac:dyDescent="0.25">
      <c r="A5" s="5" t="s">
        <v>22</v>
      </c>
      <c r="B5" s="107">
        <f>B3*B4*6+B3*C4*3+D4*3*B3</f>
        <v>946770.44400000002</v>
      </c>
      <c r="C5" s="43"/>
      <c r="D5" s="43"/>
      <c r="E5" s="5"/>
      <c r="F5" s="43"/>
      <c r="G5" s="5"/>
    </row>
    <row r="6" spans="1:7" s="2" customFormat="1" ht="16.5" thickBot="1" x14ac:dyDescent="0.3">
      <c r="A6" s="5" t="s">
        <v>1</v>
      </c>
      <c r="B6" s="5">
        <v>100</v>
      </c>
      <c r="C6" s="5"/>
      <c r="D6" s="5"/>
      <c r="E6" s="5"/>
      <c r="F6" s="43"/>
      <c r="G6" s="4"/>
    </row>
    <row r="7" spans="1:7" s="3" customFormat="1" ht="66" customHeight="1" x14ac:dyDescent="0.25">
      <c r="A7" s="6" t="s">
        <v>2</v>
      </c>
      <c r="B7" s="8" t="s">
        <v>14</v>
      </c>
      <c r="C7" s="8" t="s">
        <v>19</v>
      </c>
      <c r="D7" s="8" t="s">
        <v>23</v>
      </c>
      <c r="E7" s="7" t="s">
        <v>20</v>
      </c>
      <c r="F7" s="9"/>
      <c r="G7" s="22"/>
    </row>
    <row r="8" spans="1:7" s="2" customFormat="1" ht="15.75" customHeight="1" x14ac:dyDescent="0.25">
      <c r="A8" s="10" t="s">
        <v>3</v>
      </c>
      <c r="B8" s="13" t="s">
        <v>15</v>
      </c>
      <c r="C8" s="106" t="s">
        <v>24</v>
      </c>
      <c r="D8" s="11">
        <v>0.92</v>
      </c>
      <c r="E8" s="69">
        <f>D8*B3*E1</f>
        <v>40835.856</v>
      </c>
      <c r="F8" s="21"/>
      <c r="G8" s="4"/>
    </row>
    <row r="9" spans="1:7" s="2" customFormat="1" ht="47.25" x14ac:dyDescent="0.25">
      <c r="A9" s="10" t="s">
        <v>4</v>
      </c>
      <c r="B9" s="13" t="s">
        <v>15</v>
      </c>
      <c r="C9" s="106" t="s">
        <v>24</v>
      </c>
      <c r="D9" s="11">
        <f>4.8+D10+D11+D12+D13</f>
        <v>5.9790892787945964</v>
      </c>
      <c r="E9" s="69">
        <f>D9*E1*B3</f>
        <v>265392.64000000001</v>
      </c>
      <c r="F9" s="21"/>
      <c r="G9" s="4"/>
    </row>
    <row r="10" spans="1:7" s="2" customFormat="1" ht="15.75" customHeight="1" x14ac:dyDescent="0.25">
      <c r="A10" s="12" t="s">
        <v>5</v>
      </c>
      <c r="B10" s="13"/>
      <c r="C10" s="106" t="s">
        <v>24</v>
      </c>
      <c r="D10" s="11">
        <f>E10/E1/B3</f>
        <v>0.11354727081024088</v>
      </c>
      <c r="E10" s="69">
        <v>5040</v>
      </c>
      <c r="F10" s="21"/>
      <c r="G10" s="4"/>
    </row>
    <row r="11" spans="1:7" s="2" customFormat="1" ht="15.75" customHeight="1" x14ac:dyDescent="0.25">
      <c r="A11" s="12" t="s">
        <v>6</v>
      </c>
      <c r="B11" s="13"/>
      <c r="C11" s="106" t="s">
        <v>24</v>
      </c>
      <c r="D11" s="11">
        <f>E11/E1/B3</f>
        <v>0</v>
      </c>
      <c r="E11" s="69"/>
      <c r="F11" s="21"/>
      <c r="G11" s="4"/>
    </row>
    <row r="12" spans="1:7" s="2" customFormat="1" ht="15.75" customHeight="1" x14ac:dyDescent="0.25">
      <c r="A12" s="12" t="s">
        <v>7</v>
      </c>
      <c r="B12" s="13"/>
      <c r="C12" s="106" t="s">
        <v>24</v>
      </c>
      <c r="D12" s="11">
        <f>E12/B3/E1</f>
        <v>1.0655420079843556</v>
      </c>
      <c r="E12" s="69">
        <v>47296</v>
      </c>
      <c r="F12" s="21"/>
      <c r="G12" s="4"/>
    </row>
    <row r="13" spans="1:7" s="2" customFormat="1" ht="15.75" customHeight="1" x14ac:dyDescent="0.25">
      <c r="A13" s="12" t="s">
        <v>39</v>
      </c>
      <c r="B13" s="13"/>
      <c r="C13" s="106" t="s">
        <v>24</v>
      </c>
      <c r="D13" s="11">
        <f>E13/E1/B3</f>
        <v>0</v>
      </c>
      <c r="E13" s="69"/>
      <c r="F13" s="21"/>
      <c r="G13" s="14"/>
    </row>
    <row r="14" spans="1:7" s="2" customFormat="1" ht="47.25" x14ac:dyDescent="0.25">
      <c r="A14" s="10" t="s">
        <v>8</v>
      </c>
      <c r="B14" s="13" t="s">
        <v>15</v>
      </c>
      <c r="C14" s="106" t="s">
        <v>24</v>
      </c>
      <c r="D14" s="11">
        <f>E14/E1/B3</f>
        <v>5.2137121847035601</v>
      </c>
      <c r="E14" s="69">
        <f>6650*2.9*E1</f>
        <v>231420</v>
      </c>
      <c r="F14" s="21"/>
      <c r="G14" s="4"/>
    </row>
    <row r="15" spans="1:7" s="2" customFormat="1" ht="15.75" customHeight="1" x14ac:dyDescent="0.25">
      <c r="A15" s="10" t="s">
        <v>9</v>
      </c>
      <c r="B15" s="84" t="s">
        <v>42</v>
      </c>
      <c r="C15" s="106" t="s">
        <v>24</v>
      </c>
      <c r="D15" s="11">
        <f>E15/E1/B3</f>
        <v>1.9014662016635575</v>
      </c>
      <c r="E15" s="69">
        <v>84400</v>
      </c>
      <c r="F15" s="21"/>
      <c r="G15" s="4"/>
    </row>
    <row r="16" spans="1:7" s="2" customFormat="1" ht="15.75" customHeight="1" x14ac:dyDescent="0.25">
      <c r="A16" s="10" t="s">
        <v>10</v>
      </c>
      <c r="B16" s="84" t="s">
        <v>42</v>
      </c>
      <c r="C16" s="106" t="s">
        <v>24</v>
      </c>
      <c r="D16" s="11">
        <v>0.43</v>
      </c>
      <c r="E16" s="69">
        <f>D16*E1*B3</f>
        <v>19086.324000000001</v>
      </c>
      <c r="F16" s="21"/>
      <c r="G16" s="4"/>
    </row>
    <row r="17" spans="1:10" s="2" customFormat="1" ht="32.25" thickBot="1" x14ac:dyDescent="0.3">
      <c r="A17" s="15" t="s">
        <v>52</v>
      </c>
      <c r="B17" s="16" t="s">
        <v>15</v>
      </c>
      <c r="C17" s="28" t="s">
        <v>24</v>
      </c>
      <c r="D17" s="18">
        <v>0.49</v>
      </c>
      <c r="E17" s="70">
        <f>D17*E1*B3</f>
        <v>21749.531999999999</v>
      </c>
      <c r="F17" s="21"/>
      <c r="G17" s="4"/>
    </row>
    <row r="18" spans="1:10" s="2" customFormat="1" x14ac:dyDescent="0.25">
      <c r="A18" s="35" t="s">
        <v>29</v>
      </c>
      <c r="B18" s="36"/>
      <c r="C18" s="36"/>
      <c r="D18" s="37">
        <f>E18/E1/B3</f>
        <v>5.4671095911397085</v>
      </c>
      <c r="E18" s="71">
        <f>E19+E20+E21+E22+E23+E24</f>
        <v>242667.5</v>
      </c>
      <c r="F18" s="21"/>
      <c r="G18" s="4"/>
    </row>
    <row r="19" spans="1:10" s="2" customFormat="1" ht="15.75" customHeight="1" x14ac:dyDescent="0.25">
      <c r="A19" s="10" t="s">
        <v>65</v>
      </c>
      <c r="B19" s="13" t="s">
        <v>48</v>
      </c>
      <c r="C19" s="39" t="s">
        <v>24</v>
      </c>
      <c r="D19" s="17"/>
      <c r="E19" s="69">
        <f>7830+21780+4680</f>
        <v>34290</v>
      </c>
      <c r="F19" s="21"/>
      <c r="G19" s="4"/>
    </row>
    <row r="20" spans="1:10" s="34" customFormat="1" x14ac:dyDescent="0.25">
      <c r="A20" s="10" t="s">
        <v>44</v>
      </c>
      <c r="B20" s="13" t="s">
        <v>45</v>
      </c>
      <c r="C20" s="39" t="s">
        <v>27</v>
      </c>
      <c r="D20" s="17"/>
      <c r="E20" s="69">
        <v>153450.74</v>
      </c>
      <c r="F20" s="21"/>
      <c r="G20" s="4"/>
    </row>
    <row r="21" spans="1:10" s="34" customFormat="1" x14ac:dyDescent="0.25">
      <c r="A21" s="10" t="s">
        <v>46</v>
      </c>
      <c r="B21" s="13" t="s">
        <v>31</v>
      </c>
      <c r="C21" s="39" t="s">
        <v>24</v>
      </c>
      <c r="D21" s="17"/>
      <c r="E21" s="69">
        <v>36376.559999999998</v>
      </c>
      <c r="F21" s="21"/>
      <c r="G21" s="4"/>
    </row>
    <row r="22" spans="1:10" s="34" customFormat="1" x14ac:dyDescent="0.25">
      <c r="A22" s="10" t="s">
        <v>51</v>
      </c>
      <c r="B22" s="13" t="s">
        <v>47</v>
      </c>
      <c r="C22" s="39" t="s">
        <v>24</v>
      </c>
      <c r="D22" s="17"/>
      <c r="E22" s="69">
        <v>11947.38</v>
      </c>
      <c r="F22" s="21"/>
      <c r="G22" s="4"/>
    </row>
    <row r="23" spans="1:10" s="34" customFormat="1" x14ac:dyDescent="0.25">
      <c r="A23" s="10" t="s">
        <v>49</v>
      </c>
      <c r="B23" s="13" t="s">
        <v>36</v>
      </c>
      <c r="C23" s="39" t="s">
        <v>24</v>
      </c>
      <c r="D23" s="17"/>
      <c r="E23" s="69">
        <v>1788.16</v>
      </c>
      <c r="F23" s="21"/>
      <c r="G23" s="4"/>
    </row>
    <row r="24" spans="1:10" s="34" customFormat="1" ht="15.75" customHeight="1" thickBot="1" x14ac:dyDescent="0.3">
      <c r="A24" s="88" t="s">
        <v>50</v>
      </c>
      <c r="B24" s="89" t="s">
        <v>37</v>
      </c>
      <c r="C24" s="29" t="s">
        <v>27</v>
      </c>
      <c r="D24" s="90"/>
      <c r="E24" s="108">
        <v>4814.66</v>
      </c>
      <c r="F24" s="21"/>
      <c r="G24" s="86"/>
    </row>
    <row r="25" spans="1:10" s="26" customFormat="1" ht="15.75" customHeight="1" thickBot="1" x14ac:dyDescent="0.3">
      <c r="A25" s="91" t="s">
        <v>53</v>
      </c>
      <c r="B25" s="85"/>
      <c r="C25" s="85" t="s">
        <v>27</v>
      </c>
      <c r="D25" s="87">
        <f>E25/B3/E1</f>
        <v>1.9052285814701666</v>
      </c>
      <c r="E25" s="109">
        <f>D43+D44</f>
        <v>84567</v>
      </c>
      <c r="F25" s="31"/>
      <c r="G25" s="32"/>
      <c r="H25" s="25"/>
      <c r="I25" s="25"/>
      <c r="J25" s="25"/>
    </row>
    <row r="26" spans="1:10" s="2" customFormat="1" ht="16.5" thickBot="1" x14ac:dyDescent="0.3">
      <c r="A26" s="95" t="s">
        <v>11</v>
      </c>
      <c r="B26" s="96"/>
      <c r="C26" s="97" t="s">
        <v>27</v>
      </c>
      <c r="D26" s="98">
        <f>D8+D9+D14+D15+D16+D17+D18+D25</f>
        <v>22.306605837771588</v>
      </c>
      <c r="E26" s="99">
        <f>E8+E9+E14+E15+E16+E17+E18+E25</f>
        <v>990118.85200000007</v>
      </c>
      <c r="F26" s="44"/>
      <c r="G26" s="23"/>
    </row>
    <row r="27" spans="1:10" s="26" customFormat="1" ht="16.5" thickBot="1" x14ac:dyDescent="0.3">
      <c r="A27" s="117" t="s">
        <v>30</v>
      </c>
      <c r="B27" s="118"/>
      <c r="C27" s="118"/>
      <c r="D27" s="52" t="s">
        <v>33</v>
      </c>
      <c r="E27" s="53" t="s">
        <v>34</v>
      </c>
      <c r="F27" s="31"/>
      <c r="G27" s="54"/>
      <c r="H27" s="55"/>
      <c r="I27" s="25"/>
      <c r="J27" s="25"/>
    </row>
    <row r="28" spans="1:10" s="58" customFormat="1" ht="15.75" customHeight="1" x14ac:dyDescent="0.25">
      <c r="A28" s="45" t="s">
        <v>43</v>
      </c>
      <c r="B28" s="30"/>
      <c r="C28" s="56" t="s">
        <v>24</v>
      </c>
      <c r="D28" s="110">
        <v>645</v>
      </c>
      <c r="E28" s="67"/>
      <c r="F28" s="46"/>
      <c r="G28" s="57"/>
    </row>
    <row r="29" spans="1:10" s="58" customFormat="1" x14ac:dyDescent="0.25">
      <c r="A29" s="12" t="s">
        <v>16</v>
      </c>
      <c r="B29" s="27"/>
      <c r="C29" s="59" t="s">
        <v>24</v>
      </c>
      <c r="D29" s="111">
        <f>1017*E1</f>
        <v>12204</v>
      </c>
      <c r="E29" s="68"/>
      <c r="F29" s="46"/>
      <c r="G29" s="57"/>
    </row>
    <row r="30" spans="1:10" s="58" customFormat="1" ht="15.75" customHeight="1" x14ac:dyDescent="0.25">
      <c r="A30" s="12" t="s">
        <v>54</v>
      </c>
      <c r="B30" s="27"/>
      <c r="C30" s="59" t="s">
        <v>24</v>
      </c>
      <c r="D30" s="111">
        <f>2373.7+2201.72+1755.36</f>
        <v>6330.78</v>
      </c>
      <c r="E30" s="68"/>
      <c r="F30" s="47"/>
      <c r="G30" s="57"/>
    </row>
    <row r="31" spans="1:10" s="61" customFormat="1" x14ac:dyDescent="0.25">
      <c r="A31" s="12" t="s">
        <v>35</v>
      </c>
      <c r="B31" s="27"/>
      <c r="C31" s="59" t="s">
        <v>24</v>
      </c>
      <c r="D31" s="111">
        <f>B5</f>
        <v>946770.44400000002</v>
      </c>
      <c r="E31" s="68"/>
      <c r="F31" s="48"/>
      <c r="G31" s="60"/>
    </row>
    <row r="32" spans="1:10" s="61" customFormat="1" ht="16.5" thickBot="1" x14ac:dyDescent="0.3">
      <c r="A32" s="93" t="str">
        <f>A26</f>
        <v>итого расходы</v>
      </c>
      <c r="B32" s="74"/>
      <c r="C32" s="75" t="str">
        <f t="shared" ref="C32:E32" si="0">C26</f>
        <v>руб</v>
      </c>
      <c r="D32" s="76"/>
      <c r="E32" s="94">
        <f t="shared" si="0"/>
        <v>990118.85200000007</v>
      </c>
      <c r="F32" s="48"/>
      <c r="G32" s="60"/>
    </row>
    <row r="33" spans="1:10" s="64" customFormat="1" ht="15.75" customHeight="1" thickBot="1" x14ac:dyDescent="0.3">
      <c r="A33" s="77" t="s">
        <v>18</v>
      </c>
      <c r="B33" s="78"/>
      <c r="C33" s="79" t="s">
        <v>24</v>
      </c>
      <c r="D33" s="80"/>
      <c r="E33" s="81">
        <f>D28+D29+D30+D31-E32</f>
        <v>-24168.628000000026</v>
      </c>
      <c r="F33" s="49"/>
      <c r="G33" s="62"/>
      <c r="H33" s="63"/>
      <c r="I33" s="63"/>
      <c r="J33" s="63"/>
    </row>
    <row r="34" spans="1:10" s="2" customFormat="1" ht="16.5" customHeight="1" x14ac:dyDescent="0.25">
      <c r="A34" s="114" t="s">
        <v>41</v>
      </c>
      <c r="B34" s="115"/>
      <c r="C34" s="115"/>
      <c r="D34" s="115"/>
      <c r="E34" s="116"/>
      <c r="F34" s="50"/>
    </row>
    <row r="35" spans="1:10" s="34" customFormat="1" ht="15.75" customHeight="1" x14ac:dyDescent="0.25">
      <c r="A35" s="38" t="s">
        <v>26</v>
      </c>
      <c r="B35" s="112" t="s">
        <v>55</v>
      </c>
      <c r="C35" s="112" t="s">
        <v>32</v>
      </c>
      <c r="D35" s="119"/>
      <c r="E35" s="120"/>
      <c r="F35" s="21"/>
      <c r="G35" s="33"/>
      <c r="H35" s="33"/>
      <c r="I35" s="33"/>
    </row>
    <row r="36" spans="1:10" s="34" customFormat="1" ht="63" x14ac:dyDescent="0.25">
      <c r="A36" s="10"/>
      <c r="B36" s="113"/>
      <c r="C36" s="92" t="s">
        <v>56</v>
      </c>
      <c r="D36" s="92" t="s">
        <v>57</v>
      </c>
      <c r="E36" s="82" t="s">
        <v>38</v>
      </c>
      <c r="F36" s="21"/>
      <c r="G36" s="33"/>
      <c r="H36" s="33"/>
      <c r="I36" s="33"/>
    </row>
    <row r="37" spans="1:10" s="2" customFormat="1" ht="15.75" customHeight="1" x14ac:dyDescent="0.25">
      <c r="A37" s="24" t="s">
        <v>58</v>
      </c>
      <c r="B37" s="65">
        <v>961307</v>
      </c>
      <c r="C37" s="65">
        <v>961271</v>
      </c>
      <c r="D37" s="65"/>
      <c r="E37" s="66"/>
      <c r="F37" s="51"/>
    </row>
    <row r="38" spans="1:10" s="2" customFormat="1" ht="15.75" customHeight="1" x14ac:dyDescent="0.25">
      <c r="A38" s="24" t="s">
        <v>59</v>
      </c>
      <c r="B38" s="65">
        <v>424355</v>
      </c>
      <c r="C38" s="65">
        <v>393825</v>
      </c>
      <c r="D38" s="65">
        <v>38280</v>
      </c>
      <c r="E38" s="66"/>
      <c r="F38" s="51"/>
    </row>
    <row r="39" spans="1:10" s="2" customFormat="1" x14ac:dyDescent="0.25">
      <c r="A39" s="24" t="s">
        <v>60</v>
      </c>
      <c r="B39" s="65">
        <v>107933</v>
      </c>
      <c r="C39" s="65">
        <v>103649</v>
      </c>
      <c r="D39" s="65">
        <v>4951</v>
      </c>
      <c r="E39" s="66"/>
      <c r="F39" s="51"/>
    </row>
    <row r="40" spans="1:10" s="2" customFormat="1" x14ac:dyDescent="0.25">
      <c r="A40" s="24" t="s">
        <v>61</v>
      </c>
      <c r="B40" s="65">
        <v>188743</v>
      </c>
      <c r="C40" s="65">
        <v>179447</v>
      </c>
      <c r="D40" s="65">
        <v>11370</v>
      </c>
      <c r="E40" s="66"/>
      <c r="F40" s="51"/>
    </row>
    <row r="41" spans="1:10" s="2" customFormat="1" x14ac:dyDescent="0.25">
      <c r="A41" s="24" t="s">
        <v>62</v>
      </c>
      <c r="B41" s="65">
        <v>382875</v>
      </c>
      <c r="C41" s="65">
        <v>342356</v>
      </c>
      <c r="D41" s="65">
        <v>41869</v>
      </c>
      <c r="E41" s="66">
        <v>62</v>
      </c>
      <c r="F41" s="51"/>
    </row>
    <row r="42" spans="1:10" s="2" customFormat="1" ht="16.5" thickBot="1" x14ac:dyDescent="0.3">
      <c r="A42" s="100" t="s">
        <v>63</v>
      </c>
      <c r="B42" s="101">
        <v>59520</v>
      </c>
      <c r="C42" s="101">
        <v>59477</v>
      </c>
      <c r="D42" s="101"/>
      <c r="E42" s="102"/>
      <c r="F42" s="51"/>
    </row>
    <row r="43" spans="1:10" s="2" customFormat="1" ht="16.5" thickBot="1" x14ac:dyDescent="0.3">
      <c r="A43" s="19" t="s">
        <v>28</v>
      </c>
      <c r="B43" s="72">
        <f>SUM(B37:B42)</f>
        <v>2124733</v>
      </c>
      <c r="C43" s="72">
        <f>SUM(C37:C42)</f>
        <v>2040025</v>
      </c>
      <c r="D43" s="72">
        <f>SUM(D38:D42)</f>
        <v>96470</v>
      </c>
      <c r="E43" s="73">
        <f>SUM(E37:E41)</f>
        <v>62</v>
      </c>
      <c r="F43" s="5"/>
    </row>
    <row r="44" spans="1:10" s="58" customFormat="1" ht="15.75" customHeight="1" thickBot="1" x14ac:dyDescent="0.3">
      <c r="A44" s="103" t="s">
        <v>64</v>
      </c>
      <c r="B44" s="104"/>
      <c r="C44" s="104"/>
      <c r="D44" s="104">
        <f>B39+B40+B41-C39-C40-C41-D39-D40-D41-E41+B38-C38-D38</f>
        <v>-11903</v>
      </c>
      <c r="E44" s="105"/>
      <c r="F44" s="83"/>
    </row>
    <row r="45" spans="1:10" s="1" customFormat="1" x14ac:dyDescent="0.25">
      <c r="A45" s="20" t="s">
        <v>12</v>
      </c>
      <c r="B45" s="5"/>
      <c r="C45" s="5"/>
      <c r="D45" s="5"/>
      <c r="E45" s="5"/>
      <c r="F45" s="5"/>
      <c r="G45" s="2"/>
      <c r="H45" s="2"/>
    </row>
  </sheetData>
  <mergeCells count="4">
    <mergeCell ref="B35:B36"/>
    <mergeCell ref="A34:E34"/>
    <mergeCell ref="A27:C27"/>
    <mergeCell ref="C35:E35"/>
  </mergeCells>
  <pageMargins left="0.31496062992125984" right="0.31496062992125984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2019-02-05T13:45:18Z</cp:lastPrinted>
  <dcterms:created xsi:type="dcterms:W3CDTF">2016-04-22T06:39:22Z</dcterms:created>
  <dcterms:modified xsi:type="dcterms:W3CDTF">2019-02-18T10:15:57Z</dcterms:modified>
</cp:coreProperties>
</file>