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8\"/>
    </mc:Choice>
  </mc:AlternateContent>
  <bookViews>
    <workbookView xWindow="360" yWindow="45" windowWidth="17400" windowHeight="10110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4" i="1" l="1"/>
  <c r="D9" i="1" l="1"/>
  <c r="E59" i="1" l="1"/>
  <c r="E34" i="1" l="1"/>
  <c r="D55" i="1" l="1"/>
  <c r="D54" i="1"/>
  <c r="E54" i="1" l="1"/>
  <c r="C54" i="1"/>
  <c r="B54" i="1"/>
  <c r="D40" i="1" l="1"/>
  <c r="B5" i="1" l="1"/>
  <c r="E18" i="1" l="1"/>
  <c r="E21" i="1" l="1"/>
  <c r="E19" i="1"/>
  <c r="E25" i="1"/>
  <c r="E24" i="1"/>
  <c r="E28" i="1" l="1"/>
  <c r="B3" i="1" l="1"/>
  <c r="E35" i="1" s="1"/>
  <c r="C36" i="1" l="1"/>
  <c r="C43" i="1" s="1"/>
  <c r="A43" i="1"/>
  <c r="D39" i="1"/>
  <c r="D13" i="1" l="1"/>
  <c r="D34" i="1"/>
  <c r="D18" i="1"/>
  <c r="D11" i="1"/>
  <c r="D14" i="1"/>
  <c r="D42" i="1"/>
  <c r="E8" i="1"/>
  <c r="D15" i="1"/>
  <c r="E17" i="1"/>
  <c r="D10" i="1"/>
  <c r="D12" i="1"/>
  <c r="E16" i="1"/>
  <c r="D36" i="1" l="1"/>
  <c r="E9" i="1" l="1"/>
  <c r="E36" i="1" s="1"/>
  <c r="E43" i="1" s="1"/>
  <c r="D44" i="1" s="1"/>
</calcChain>
</file>

<file path=xl/sharedStrings.xml><?xml version="1.0" encoding="utf-8"?>
<sst xmlns="http://schemas.openxmlformats.org/spreadsheetml/2006/main" count="129" uniqueCount="85">
  <si>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</si>
  <si>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</si>
  <si>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</si>
  <si>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</si>
  <si>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</si>
  <si>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</si>
  <si>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</si>
  <si>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</si>
  <si>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</si>
  <si>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</si>
  <si>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</si>
  <si>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>итого расходы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</si>
  <si>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</si>
  <si>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</si>
  <si>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</si>
  <si>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</si>
  <si>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д.19</t>
  </si>
  <si>
    <t>июнь</t>
  </si>
  <si>
    <t>Остаток средств на конец периода (+ есть средства, -задолженность)</t>
  </si>
  <si>
    <t>июль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</si>
  <si>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</si>
  <si>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</si>
  <si>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</si>
  <si>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</si>
  <si>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</si>
  <si>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</si>
  <si>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</si>
  <si>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</si>
  <si>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</si>
  <si>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Администрация ООО УК "Атал"</t>
  </si>
  <si>
    <t>руб.</t>
  </si>
  <si>
    <t>7.Работы по ремонту общедомового имущества всего, в т.ч.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</si>
  <si>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</si>
  <si>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</si>
  <si>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</si>
  <si>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</si>
  <si>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</si>
  <si>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декабрь</t>
  </si>
  <si>
    <t>прочим потребит. и на производ. нужды</t>
  </si>
  <si>
    <t>*электроизмерительные работы</t>
  </si>
  <si>
    <t>ноябрь</t>
  </si>
  <si>
    <t>2018г</t>
  </si>
  <si>
    <t>Отчет по предоставлению коммунальных услуг по жилым помещениям за 2018 г</t>
  </si>
  <si>
    <t>по графику</t>
  </si>
  <si>
    <t>9.обслуживание спецсчета</t>
  </si>
  <si>
    <t>Остаток средств на 01/01/2018 г  (+ есть средства, -задолженность)</t>
  </si>
  <si>
    <t>Получено средств от сдачи металлолома</t>
  </si>
  <si>
    <t>замена мусороприемных клапанов п.5,6</t>
  </si>
  <si>
    <t>косметич.ремонт входов в подъезды п.5,6</t>
  </si>
  <si>
    <t>косметич.ремонт цоколя здания п.1-6</t>
  </si>
  <si>
    <t>ремонт входных площадок в подъезды 5,6</t>
  </si>
  <si>
    <t>август</t>
  </si>
  <si>
    <t>работы по подготовке к отопительному сезону</t>
  </si>
  <si>
    <t>июль,окт</t>
  </si>
  <si>
    <t>ремонт мягкой кровли кв.163,164</t>
  </si>
  <si>
    <t>октябрь</t>
  </si>
  <si>
    <t>установка новых почтовых ящиков п.5,6</t>
  </si>
  <si>
    <t>май,окт</t>
  </si>
  <si>
    <t>ремонт мягкой кровли балконных козырьков кв. 105,136,163</t>
  </si>
  <si>
    <t>июнь,окт</t>
  </si>
  <si>
    <t>изготовление и установка шибера мусоропровода п.3</t>
  </si>
  <si>
    <t>работы на общедомовой системе отопления кв.183</t>
  </si>
  <si>
    <t>замена светильников в подъезде 7 шт</t>
  </si>
  <si>
    <t>косметический ремонт подъезда п.5,6</t>
  </si>
  <si>
    <t>работы на общедомой системе ГВС п.5,п.3</t>
  </si>
  <si>
    <t>работы на общедомой системе канализации и ХВС кв.133</t>
  </si>
  <si>
    <t>ремонт и восстановление межпанельных швов, кв.100,105,129,151,157,163,164</t>
  </si>
  <si>
    <t xml:space="preserve">6.Обеспечение устранения аварий в соответствии с установленными предельными сроками на внутридомовых инженерных системах в доме. </t>
  </si>
  <si>
    <t>8. Расходы на коммун.услуги в целях содержания общего имущества дома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</si>
  <si>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</si>
  <si>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</si>
  <si>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</si>
  <si>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</si>
  <si>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ООО "Коммун. Технологии", МУП "Теплосеть" с 01.09.18 г.(отопление),руб</t>
  </si>
  <si>
    <t>ООО"Ком.Технологии",МУП"Теплосеть" с 01.09.18 г.(горячее водоснабж.),руб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</si>
  <si>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</si>
  <si>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</si>
  <si>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</si>
  <si>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ООО МВК "Экоцентр" (обращение с ТКО) с 01.10.2018 г, руб</t>
  </si>
  <si>
    <t>Экономия расходов на коммун.услуги на содерж.общего имущества дома, руб</t>
  </si>
  <si>
    <t>Начислено взносов на капит.ремонт по состоянию на 01.01.2019г</t>
  </si>
  <si>
    <t>тыс.руб.</t>
  </si>
  <si>
    <t>Поступило взносов на капит.ремонт по состоянию на 01.01.2019г</t>
  </si>
  <si>
    <t xml:space="preserve">Израсходовано на капремонт со спецсчета в 2018 г </t>
  </si>
  <si>
    <t>Остаток средств на спецсчете на 01.01.2019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</si>
</sst>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-* #,##0.0_р_._-;\-* #,##0.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vertical="top" wrapText="1"/>
    </xf>
    <xf numFmtId="1" fontId="2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1" fontId="7" fillId="0" borderId="0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2" fontId="5" fillId="2" borderId="7" xfId="0" applyNumberFormat="1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" fontId="6" fillId="0" borderId="0" xfId="0" applyNumberFormat="1" applyFont="1" applyFill="1" applyAlignment="1">
      <alignment vertical="top"/>
    </xf>
    <xf numFmtId="0" fontId="11" fillId="0" borderId="0" xfId="0" applyFont="1" applyFill="1"/>
    <xf numFmtId="0" fontId="0" fillId="0" borderId="0" xfId="0" applyFont="1" applyFill="1"/>
    <xf numFmtId="0" fontId="5" fillId="2" borderId="16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0" fontId="12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12" fillId="0" borderId="0" xfId="0" applyFont="1" applyFill="1" applyBorder="1"/>
    <xf numFmtId="165" fontId="6" fillId="0" borderId="1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/>
    </xf>
    <xf numFmtId="165" fontId="7" fillId="0" borderId="19" xfId="1" applyNumberFormat="1" applyFont="1" applyFill="1" applyBorder="1" applyAlignment="1">
      <alignment vertical="top" wrapText="1"/>
    </xf>
    <xf numFmtId="165" fontId="7" fillId="0" borderId="3" xfId="1" applyNumberFormat="1" applyFont="1" applyFill="1" applyBorder="1" applyAlignment="1">
      <alignment vertical="top" wrapText="1"/>
    </xf>
    <xf numFmtId="165" fontId="7" fillId="0" borderId="11" xfId="1" applyNumberFormat="1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vertical="top" wrapText="1"/>
    </xf>
    <xf numFmtId="165" fontId="9" fillId="2" borderId="11" xfId="1" applyNumberFormat="1" applyFont="1" applyFill="1" applyBorder="1" applyAlignment="1">
      <alignment vertical="top" wrapText="1"/>
    </xf>
    <xf numFmtId="165" fontId="9" fillId="2" borderId="12" xfId="1" applyNumberFormat="1" applyFont="1" applyFill="1" applyBorder="1" applyAlignment="1">
      <alignment vertical="top" wrapText="1"/>
    </xf>
    <xf numFmtId="166" fontId="6" fillId="0" borderId="3" xfId="1" applyNumberFormat="1" applyFont="1" applyFill="1" applyBorder="1" applyAlignment="1">
      <alignment vertical="top" wrapText="1"/>
    </xf>
    <xf numFmtId="166" fontId="6" fillId="0" borderId="12" xfId="1" applyNumberFormat="1" applyFont="1" applyFill="1" applyBorder="1" applyAlignment="1">
      <alignment vertical="top" wrapText="1"/>
    </xf>
    <xf numFmtId="166" fontId="5" fillId="2" borderId="8" xfId="1" applyNumberFormat="1" applyFont="1" applyFill="1" applyBorder="1" applyAlignment="1">
      <alignment vertical="top" wrapText="1"/>
    </xf>
    <xf numFmtId="166" fontId="5" fillId="0" borderId="15" xfId="1" applyNumberFormat="1" applyFont="1" applyFill="1" applyBorder="1" applyAlignment="1">
      <alignment vertical="top" wrapText="1"/>
    </xf>
    <xf numFmtId="165" fontId="5" fillId="0" borderId="14" xfId="1" applyNumberFormat="1" applyFont="1" applyFill="1" applyBorder="1" applyAlignment="1">
      <alignment vertical="top"/>
    </xf>
    <xf numFmtId="165" fontId="5" fillId="0" borderId="15" xfId="1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65" fontId="6" fillId="0" borderId="3" xfId="1" applyNumberFormat="1" applyFont="1" applyFill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6" fillId="0" borderId="9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vertical="top" wrapText="1"/>
    </xf>
    <xf numFmtId="1" fontId="5" fillId="2" borderId="14" xfId="0" applyNumberFormat="1" applyFont="1" applyFill="1" applyBorder="1" applyAlignment="1">
      <alignment vertical="top" wrapText="1"/>
    </xf>
    <xf numFmtId="1" fontId="6" fillId="2" borderId="14" xfId="0" applyNumberFormat="1" applyFont="1" applyFill="1" applyBorder="1" applyAlignment="1">
      <alignment horizontal="center" vertical="top" wrapText="1"/>
    </xf>
    <xf numFmtId="2" fontId="5" fillId="2" borderId="15" xfId="0" applyNumberFormat="1" applyFont="1" applyFill="1" applyBorder="1" applyAlignment="1">
      <alignment vertical="top" wrapText="1"/>
    </xf>
    <xf numFmtId="165" fontId="5" fillId="2" borderId="15" xfId="1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vertical="top" wrapText="1"/>
    </xf>
    <xf numFmtId="165" fontId="6" fillId="0" borderId="11" xfId="1" applyNumberFormat="1" applyFont="1" applyFill="1" applyBorder="1" applyAlignment="1">
      <alignment vertical="top"/>
    </xf>
    <xf numFmtId="165" fontId="6" fillId="0" borderId="12" xfId="1" applyNumberFormat="1" applyFont="1" applyFill="1" applyBorder="1" applyAlignment="1">
      <alignment vertical="top"/>
    </xf>
    <xf numFmtId="0" fontId="7" fillId="0" borderId="22" xfId="0" applyFont="1" applyFill="1" applyBorder="1" applyAlignment="1">
      <alignment vertical="top" wrapText="1"/>
    </xf>
    <xf numFmtId="165" fontId="7" fillId="0" borderId="23" xfId="1" applyNumberFormat="1" applyFont="1" applyFill="1" applyBorder="1" applyAlignment="1">
      <alignment vertical="top"/>
    </xf>
    <xf numFmtId="165" fontId="7" fillId="0" borderId="24" xfId="1" applyNumberFormat="1" applyFont="1" applyFill="1" applyBorder="1" applyAlignment="1">
      <alignment vertical="top"/>
    </xf>
    <xf numFmtId="167" fontId="9" fillId="0" borderId="0" xfId="1" applyNumberFormat="1" applyFont="1" applyFill="1" applyAlignment="1">
      <alignment vertical="top" wrapText="1"/>
    </xf>
    <xf numFmtId="0" fontId="10" fillId="0" borderId="0" xfId="0" applyFont="1" applyFill="1"/>
    <xf numFmtId="0" fontId="9" fillId="2" borderId="0" xfId="0" applyFont="1" applyFill="1" applyAlignment="1">
      <alignment vertical="top" wrapText="1"/>
    </xf>
    <xf numFmtId="0" fontId="12" fillId="2" borderId="0" xfId="0" applyFont="1" applyFill="1" applyAlignment="1"/>
    <xf numFmtId="0" fontId="7" fillId="2" borderId="0" xfId="0" applyFont="1" applyFill="1" applyAlignment="1">
      <alignment vertical="top" wrapText="1"/>
    </xf>
    <xf numFmtId="167" fontId="9" fillId="2" borderId="0" xfId="1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5" fontId="5" fillId="0" borderId="0" xfId="1" applyNumberFormat="1" applyFont="1" applyFill="1" applyAlignment="1">
      <alignment horizontal="right" vertical="top" wrapText="1"/>
    </xf>
    <xf numFmtId="166" fontId="6" fillId="0" borderId="3" xfId="1" applyNumberFormat="1" applyFont="1" applyFill="1" applyBorder="1" applyAlignment="1">
      <alignment horizontal="right" vertical="top" wrapText="1"/>
    </xf>
    <xf numFmtId="166" fontId="6" fillId="0" borderId="5" xfId="1" applyNumberFormat="1" applyFont="1" applyFill="1" applyBorder="1" applyAlignment="1">
      <alignment horizontal="right" vertical="top" wrapText="1"/>
    </xf>
    <xf numFmtId="2" fontId="6" fillId="0" borderId="23" xfId="0" applyNumberFormat="1" applyFont="1" applyFill="1" applyBorder="1" applyAlignment="1">
      <alignment vertical="top" wrapText="1"/>
    </xf>
    <xf numFmtId="165" fontId="6" fillId="0" borderId="24" xfId="1" applyNumberFormat="1" applyFont="1" applyFill="1" applyBorder="1" applyAlignment="1">
      <alignment horizontal="right" vertical="top" wrapText="1"/>
    </xf>
    <xf numFmtId="165" fontId="7" fillId="0" borderId="18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2" fillId="0" borderId="0" xfId="0" applyFont="1" applyAlignment="1"/>
    <xf numFmtId="0" fontId="0" fillId="0" borderId="0" xfId="0" applyAlignment="1"/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topLeftCell="A40" zoomScale="75" zoomScaleNormal="75" workbookViewId="0">
      <selection activeCell="F48" sqref="F48:F54"/>
    </sheetView>
  </sheetViews>
  <sheetFormatPr defaultRowHeight="15.75" x14ac:dyDescent="0.25"/>
  <cols>
    <col min="1" max="1" width="79" style="6" customWidth="1"/>
    <col min="2" max="2" width="13.42578125" style="6" customWidth="1"/>
    <col min="3" max="3" width="14.28515625" style="6" customWidth="1"/>
    <col min="4" max="4" width="13.42578125" style="6" customWidth="1"/>
    <col min="5" max="5" width="14.28515625" style="6" customWidth="1"/>
    <col min="6" max="6" width="10.42578125" style="6" customWidth="1"/>
    <col min="7" max="7" width="9.85546875" style="6" bestFit="1" customWidth="1"/>
    <col min="8" max="8" width="9.140625" style="4"/>
  </cols>
  <sheetData>
    <row r="1" spans="1:7" s="4" customFormat="1" ht="31.5" x14ac:dyDescent="0.25">
      <c r="A1" s="44" t="s">
        <v>12</v>
      </c>
      <c r="B1" s="6"/>
      <c r="C1" s="6" t="s">
        <v>41</v>
      </c>
      <c r="D1" s="45" t="s">
        <v>22</v>
      </c>
      <c r="E1" s="45">
        <v>12</v>
      </c>
      <c r="F1" s="6"/>
      <c r="G1" s="6"/>
    </row>
    <row r="2" spans="1:7" s="4" customFormat="1" x14ac:dyDescent="0.25">
      <c r="A2" s="46" t="s">
        <v>16</v>
      </c>
      <c r="B2" s="6"/>
      <c r="C2" s="6"/>
      <c r="D2" s="6"/>
      <c r="E2" s="6"/>
      <c r="F2" s="6"/>
      <c r="G2" s="6"/>
    </row>
    <row r="3" spans="1:7" s="4" customFormat="1" x14ac:dyDescent="0.25">
      <c r="A3" s="6" t="s">
        <v>26</v>
      </c>
      <c r="B3" s="6">
        <f>17+10188.4</f>
        <v>10205.4</v>
      </c>
      <c r="C3" s="6"/>
      <c r="D3" s="6"/>
      <c r="E3" s="47"/>
      <c r="F3" s="6"/>
      <c r="G3" s="6"/>
    </row>
    <row r="4" spans="1:7" s="4" customFormat="1" x14ac:dyDescent="0.25">
      <c r="A4" s="6" t="s">
        <v>0</v>
      </c>
      <c r="B4" s="6">
        <v>19.54</v>
      </c>
      <c r="C4" s="6">
        <v>19.600000000000001</v>
      </c>
      <c r="D4" s="6">
        <v>17.8</v>
      </c>
      <c r="E4" s="6"/>
      <c r="F4" s="6"/>
      <c r="G4" s="6"/>
    </row>
    <row r="5" spans="1:7" s="4" customFormat="1" x14ac:dyDescent="0.25">
      <c r="A5" s="6" t="s">
        <v>23</v>
      </c>
      <c r="B5" s="109">
        <f>B3*B4*6+B3*C4*3+D4*3*B3</f>
        <v>2341526.9759999998</v>
      </c>
      <c r="C5" s="47"/>
      <c r="D5" s="47"/>
      <c r="E5" s="6"/>
      <c r="F5" s="47"/>
      <c r="G5" s="6"/>
    </row>
    <row r="6" spans="1:7" s="4" customFormat="1" ht="16.5" thickBot="1" x14ac:dyDescent="0.3">
      <c r="A6" s="6" t="s">
        <v>1</v>
      </c>
      <c r="B6" s="6">
        <v>98.03</v>
      </c>
      <c r="C6" s="6"/>
      <c r="D6" s="6"/>
      <c r="E6" s="6"/>
      <c r="F6" s="47"/>
      <c r="G6" s="6"/>
    </row>
    <row r="7" spans="1:7" s="5" customFormat="1" ht="78.75" x14ac:dyDescent="0.25">
      <c r="A7" s="7" t="s">
        <v>2</v>
      </c>
      <c r="B7" s="9" t="s">
        <v>13</v>
      </c>
      <c r="C7" s="9" t="s">
        <v>20</v>
      </c>
      <c r="D7" s="9" t="s">
        <v>24</v>
      </c>
      <c r="E7" s="8" t="s">
        <v>21</v>
      </c>
      <c r="F7" s="10"/>
      <c r="G7" s="10"/>
    </row>
    <row r="8" spans="1:7" s="4" customFormat="1" ht="15.75" customHeight="1" x14ac:dyDescent="0.25">
      <c r="A8" s="11" t="s">
        <v>3</v>
      </c>
      <c r="B8" s="28" t="s">
        <v>14</v>
      </c>
      <c r="C8" s="108" t="s">
        <v>25</v>
      </c>
      <c r="D8" s="12">
        <v>0.92</v>
      </c>
      <c r="E8" s="74">
        <f>D8*B3*E1</f>
        <v>112667.61600000001</v>
      </c>
      <c r="F8" s="13"/>
      <c r="G8" s="13"/>
    </row>
    <row r="9" spans="1:7" s="4" customFormat="1" ht="47.25" x14ac:dyDescent="0.25">
      <c r="A9" s="11" t="s">
        <v>4</v>
      </c>
      <c r="B9" s="28" t="s">
        <v>14</v>
      </c>
      <c r="C9" s="108" t="s">
        <v>25</v>
      </c>
      <c r="D9" s="12">
        <f>4.8+D10+D11+D12+D13</f>
        <v>6.7704600832239139</v>
      </c>
      <c r="E9" s="74">
        <f>D9*E1*B3</f>
        <v>829143.03999999992</v>
      </c>
      <c r="F9" s="13"/>
      <c r="G9" s="13"/>
    </row>
    <row r="10" spans="1:7" s="4" customFormat="1" ht="15.75" customHeight="1" x14ac:dyDescent="0.25">
      <c r="A10" s="14" t="s">
        <v>5</v>
      </c>
      <c r="B10" s="28"/>
      <c r="C10" s="108" t="s">
        <v>25</v>
      </c>
      <c r="D10" s="12">
        <f>E10/E1/B3</f>
        <v>7.6021844644338629E-2</v>
      </c>
      <c r="E10" s="74">
        <v>9310</v>
      </c>
      <c r="F10" s="13"/>
      <c r="G10" s="13"/>
    </row>
    <row r="11" spans="1:7" s="4" customFormat="1" ht="15.75" customHeight="1" x14ac:dyDescent="0.25">
      <c r="A11" s="14" t="s">
        <v>6</v>
      </c>
      <c r="B11" s="28"/>
      <c r="C11" s="108" t="s">
        <v>25</v>
      </c>
      <c r="D11" s="12">
        <f>E11/E1/B3</f>
        <v>0</v>
      </c>
      <c r="E11" s="74"/>
      <c r="F11" s="13"/>
      <c r="G11" s="13"/>
    </row>
    <row r="12" spans="1:7" s="4" customFormat="1" ht="15.75" customHeight="1" x14ac:dyDescent="0.25">
      <c r="A12" s="14" t="s">
        <v>7</v>
      </c>
      <c r="B12" s="28"/>
      <c r="C12" s="108" t="s">
        <v>25</v>
      </c>
      <c r="D12" s="12">
        <f>E12/B3/E1</f>
        <v>1.8944382385795757</v>
      </c>
      <c r="E12" s="74">
        <v>232002</v>
      </c>
      <c r="F12" s="13"/>
      <c r="G12" s="13"/>
    </row>
    <row r="13" spans="1:7" s="4" customFormat="1" ht="15.75" customHeight="1" x14ac:dyDescent="0.25">
      <c r="A13" s="14" t="s">
        <v>39</v>
      </c>
      <c r="B13" s="28"/>
      <c r="C13" s="108" t="s">
        <v>30</v>
      </c>
      <c r="D13" s="12">
        <f>E13/E1/B3</f>
        <v>0</v>
      </c>
      <c r="E13" s="82"/>
      <c r="F13" s="23"/>
      <c r="G13" s="22"/>
    </row>
    <row r="14" spans="1:7" s="4" customFormat="1" ht="47.25" x14ac:dyDescent="0.25">
      <c r="A14" s="11" t="s">
        <v>8</v>
      </c>
      <c r="B14" s="28" t="s">
        <v>14</v>
      </c>
      <c r="C14" s="108" t="s">
        <v>25</v>
      </c>
      <c r="D14" s="12">
        <f>E14/E1/B3</f>
        <v>4.1115585866306077</v>
      </c>
      <c r="E14" s="74">
        <f>14469*2.9*E1</f>
        <v>503521.19999999995</v>
      </c>
      <c r="F14" s="13"/>
      <c r="G14" s="13"/>
    </row>
    <row r="15" spans="1:7" s="4" customFormat="1" x14ac:dyDescent="0.25">
      <c r="A15" s="11" t="s">
        <v>9</v>
      </c>
      <c r="B15" s="84" t="s">
        <v>43</v>
      </c>
      <c r="C15" s="108" t="s">
        <v>25</v>
      </c>
      <c r="D15" s="12">
        <f>E15/E1/B3</f>
        <v>1.3783552498350546</v>
      </c>
      <c r="E15" s="74">
        <v>168800</v>
      </c>
      <c r="F15" s="13"/>
      <c r="G15" s="13"/>
    </row>
    <row r="16" spans="1:7" s="4" customFormat="1" ht="15.75" customHeight="1" x14ac:dyDescent="0.25">
      <c r="A16" s="11" t="s">
        <v>10</v>
      </c>
      <c r="B16" s="84" t="s">
        <v>43</v>
      </c>
      <c r="C16" s="108" t="s">
        <v>25</v>
      </c>
      <c r="D16" s="12">
        <v>0.43</v>
      </c>
      <c r="E16" s="74">
        <f>D16*E1*B3</f>
        <v>52659.864000000001</v>
      </c>
      <c r="F16" s="13"/>
      <c r="G16" s="13"/>
    </row>
    <row r="17" spans="1:8" s="4" customFormat="1" ht="32.25" thickBot="1" x14ac:dyDescent="0.3">
      <c r="A17" s="15" t="s">
        <v>67</v>
      </c>
      <c r="B17" s="30" t="s">
        <v>14</v>
      </c>
      <c r="C17" s="31" t="s">
        <v>25</v>
      </c>
      <c r="D17" s="18">
        <v>0.49</v>
      </c>
      <c r="E17" s="75">
        <f>D17*E1*B3</f>
        <v>60007.752</v>
      </c>
      <c r="F17" s="13"/>
      <c r="G17" s="13"/>
    </row>
    <row r="18" spans="1:8" s="4" customFormat="1" x14ac:dyDescent="0.25">
      <c r="A18" s="39" t="s">
        <v>31</v>
      </c>
      <c r="B18" s="40"/>
      <c r="C18" s="40"/>
      <c r="D18" s="41">
        <f>E18/E1/B3</f>
        <v>3.8396718893918904</v>
      </c>
      <c r="E18" s="76">
        <f>E19+E20+E21+E22+E23+E24+E25+E26+E27+E28+E29+E30+E31+E32+E33</f>
        <v>470224.64999999997</v>
      </c>
      <c r="F18" s="13"/>
      <c r="G18" s="13"/>
    </row>
    <row r="19" spans="1:8" s="4" customFormat="1" ht="15.75" customHeight="1" x14ac:dyDescent="0.25">
      <c r="A19" s="11" t="s">
        <v>66</v>
      </c>
      <c r="B19" s="28" t="s">
        <v>57</v>
      </c>
      <c r="C19" s="108" t="s">
        <v>25</v>
      </c>
      <c r="D19" s="16"/>
      <c r="E19" s="110">
        <f>25920+28800</f>
        <v>54720</v>
      </c>
      <c r="F19" s="17"/>
      <c r="G19" s="13"/>
      <c r="H19" s="2"/>
    </row>
    <row r="20" spans="1:8" s="53" customFormat="1" ht="15.75" customHeight="1" x14ac:dyDescent="0.25">
      <c r="A20" s="11" t="s">
        <v>47</v>
      </c>
      <c r="B20" s="28" t="s">
        <v>17</v>
      </c>
      <c r="C20" s="108" t="s">
        <v>25</v>
      </c>
      <c r="D20" s="16"/>
      <c r="E20" s="110">
        <v>18942.259999999998</v>
      </c>
      <c r="F20" s="13"/>
      <c r="G20" s="13"/>
      <c r="H20" s="2"/>
    </row>
    <row r="21" spans="1:8" s="53" customFormat="1" ht="15.75" customHeight="1" x14ac:dyDescent="0.25">
      <c r="A21" s="11" t="s">
        <v>58</v>
      </c>
      <c r="B21" s="28" t="s">
        <v>59</v>
      </c>
      <c r="C21" s="108" t="s">
        <v>25</v>
      </c>
      <c r="D21" s="16"/>
      <c r="E21" s="110">
        <f>3300+8010</f>
        <v>11310</v>
      </c>
      <c r="F21" s="13"/>
      <c r="G21" s="13"/>
      <c r="H21" s="2"/>
    </row>
    <row r="22" spans="1:8" s="53" customFormat="1" ht="15.75" customHeight="1" x14ac:dyDescent="0.25">
      <c r="A22" s="11" t="s">
        <v>48</v>
      </c>
      <c r="B22" s="28" t="s">
        <v>19</v>
      </c>
      <c r="C22" s="108" t="s">
        <v>25</v>
      </c>
      <c r="D22" s="16"/>
      <c r="E22" s="110">
        <v>9972.4699999999993</v>
      </c>
      <c r="F22" s="13"/>
      <c r="G22" s="13"/>
      <c r="H22" s="2"/>
    </row>
    <row r="23" spans="1:8" s="53" customFormat="1" ht="15.75" customHeight="1" x14ac:dyDescent="0.25">
      <c r="A23" s="11" t="s">
        <v>49</v>
      </c>
      <c r="B23" s="28" t="s">
        <v>19</v>
      </c>
      <c r="C23" s="108" t="s">
        <v>25</v>
      </c>
      <c r="D23" s="12"/>
      <c r="E23" s="74">
        <v>74181.37</v>
      </c>
      <c r="F23" s="13"/>
      <c r="G23" s="13"/>
    </row>
    <row r="24" spans="1:8" s="53" customFormat="1" ht="15.75" customHeight="1" x14ac:dyDescent="0.25">
      <c r="A24" s="11" t="s">
        <v>63</v>
      </c>
      <c r="B24" s="28" t="s">
        <v>53</v>
      </c>
      <c r="C24" s="108" t="s">
        <v>25</v>
      </c>
      <c r="D24" s="19"/>
      <c r="E24" s="74">
        <f>98391.82+63179.7</f>
        <v>161571.52000000002</v>
      </c>
      <c r="F24" s="13"/>
      <c r="G24" s="13"/>
    </row>
    <row r="25" spans="1:8" s="53" customFormat="1" ht="15.75" customHeight="1" x14ac:dyDescent="0.25">
      <c r="A25" s="11" t="s">
        <v>56</v>
      </c>
      <c r="B25" s="28" t="s">
        <v>53</v>
      </c>
      <c r="C25" s="108" t="s">
        <v>25</v>
      </c>
      <c r="D25" s="19"/>
      <c r="E25" s="74">
        <f>9115.65+6816.82</f>
        <v>15932.47</v>
      </c>
      <c r="F25" s="13"/>
      <c r="G25" s="13"/>
    </row>
    <row r="26" spans="1:8" s="53" customFormat="1" ht="15.75" customHeight="1" x14ac:dyDescent="0.25">
      <c r="A26" s="11" t="s">
        <v>50</v>
      </c>
      <c r="B26" s="28" t="s">
        <v>51</v>
      </c>
      <c r="C26" s="108" t="s">
        <v>25</v>
      </c>
      <c r="D26" s="16"/>
      <c r="E26" s="110">
        <v>43832.05</v>
      </c>
      <c r="F26" s="13"/>
      <c r="G26" s="13"/>
      <c r="H26" s="2"/>
    </row>
    <row r="27" spans="1:8" s="53" customFormat="1" ht="15.75" customHeight="1" x14ac:dyDescent="0.25">
      <c r="A27" s="11" t="s">
        <v>52</v>
      </c>
      <c r="B27" s="28" t="s">
        <v>51</v>
      </c>
      <c r="C27" s="108" t="s">
        <v>25</v>
      </c>
      <c r="D27" s="19"/>
      <c r="E27" s="110">
        <v>10779.89</v>
      </c>
      <c r="F27" s="13"/>
      <c r="G27" s="13"/>
    </row>
    <row r="28" spans="1:8" s="53" customFormat="1" ht="15.75" customHeight="1" x14ac:dyDescent="0.25">
      <c r="A28" s="11" t="s">
        <v>64</v>
      </c>
      <c r="B28" s="28" t="s">
        <v>51</v>
      </c>
      <c r="C28" s="108" t="s">
        <v>25</v>
      </c>
      <c r="D28" s="12"/>
      <c r="E28" s="110">
        <f>955.08+4167.05</f>
        <v>5122.13</v>
      </c>
      <c r="F28" s="13"/>
      <c r="G28" s="13"/>
    </row>
    <row r="29" spans="1:8" s="53" customFormat="1" ht="15.75" customHeight="1" x14ac:dyDescent="0.25">
      <c r="A29" s="11" t="s">
        <v>65</v>
      </c>
      <c r="B29" s="28" t="s">
        <v>51</v>
      </c>
      <c r="C29" s="108" t="s">
        <v>25</v>
      </c>
      <c r="D29" s="12"/>
      <c r="E29" s="110">
        <v>2986.76</v>
      </c>
      <c r="F29" s="13"/>
      <c r="G29" s="13"/>
    </row>
    <row r="30" spans="1:8" s="53" customFormat="1" ht="15.75" customHeight="1" x14ac:dyDescent="0.25">
      <c r="A30" s="11" t="s">
        <v>54</v>
      </c>
      <c r="B30" s="28" t="s">
        <v>55</v>
      </c>
      <c r="C30" s="108" t="s">
        <v>25</v>
      </c>
      <c r="D30" s="12"/>
      <c r="E30" s="110">
        <v>48882.92</v>
      </c>
      <c r="F30" s="13"/>
      <c r="G30" s="13"/>
    </row>
    <row r="31" spans="1:8" s="53" customFormat="1" ht="15.75" customHeight="1" x14ac:dyDescent="0.25">
      <c r="A31" s="11" t="s">
        <v>60</v>
      </c>
      <c r="B31" s="28" t="s">
        <v>40</v>
      </c>
      <c r="C31" s="108" t="s">
        <v>25</v>
      </c>
      <c r="D31" s="12"/>
      <c r="E31" s="110">
        <v>5000</v>
      </c>
      <c r="F31" s="13"/>
      <c r="G31" s="13"/>
    </row>
    <row r="32" spans="1:8" s="53" customFormat="1" x14ac:dyDescent="0.25">
      <c r="A32" s="11" t="s">
        <v>61</v>
      </c>
      <c r="B32" s="28" t="s">
        <v>37</v>
      </c>
      <c r="C32" s="108" t="s">
        <v>25</v>
      </c>
      <c r="D32" s="12"/>
      <c r="E32" s="110">
        <v>1520.58</v>
      </c>
      <c r="F32" s="13"/>
      <c r="G32" s="13"/>
    </row>
    <row r="33" spans="1:10" s="53" customFormat="1" ht="16.5" thickBot="1" x14ac:dyDescent="0.3">
      <c r="A33" s="89" t="s">
        <v>62</v>
      </c>
      <c r="B33" s="32" t="s">
        <v>37</v>
      </c>
      <c r="C33" s="33" t="s">
        <v>25</v>
      </c>
      <c r="D33" s="34"/>
      <c r="E33" s="111">
        <v>5470.23</v>
      </c>
      <c r="F33" s="13"/>
      <c r="G33" s="13"/>
    </row>
    <row r="34" spans="1:10" s="27" customFormat="1" ht="16.5" thickBot="1" x14ac:dyDescent="0.3">
      <c r="A34" s="35" t="s">
        <v>68</v>
      </c>
      <c r="B34" s="36"/>
      <c r="C34" s="36" t="s">
        <v>25</v>
      </c>
      <c r="D34" s="83">
        <f>E34/B3/E1</f>
        <v>1.0943234300795013</v>
      </c>
      <c r="E34" s="77">
        <f>D54+D55</f>
        <v>134016.10000000009</v>
      </c>
      <c r="F34" s="17"/>
      <c r="G34" s="17"/>
      <c r="H34" s="26"/>
      <c r="I34" s="26"/>
      <c r="J34" s="26"/>
    </row>
    <row r="35" spans="1:10" s="27" customFormat="1" ht="16.5" thickBot="1" x14ac:dyDescent="0.3">
      <c r="A35" s="86" t="s">
        <v>44</v>
      </c>
      <c r="B35" s="87"/>
      <c r="C35" s="87" t="s">
        <v>30</v>
      </c>
      <c r="D35" s="112">
        <v>0.18</v>
      </c>
      <c r="E35" s="113">
        <f>D35*B3*E1</f>
        <v>22043.664000000001</v>
      </c>
      <c r="F35" s="17"/>
      <c r="G35" s="85"/>
      <c r="H35" s="26"/>
      <c r="I35" s="26"/>
      <c r="J35" s="26"/>
    </row>
    <row r="36" spans="1:10" s="4" customFormat="1" ht="19.5" thickBot="1" x14ac:dyDescent="0.35">
      <c r="A36" s="91" t="s">
        <v>11</v>
      </c>
      <c r="B36" s="92"/>
      <c r="C36" s="93" t="str">
        <f>C34</f>
        <v>руб</v>
      </c>
      <c r="D36" s="94">
        <f>D8+D9+D14+D15+D16+D17+D18+D34+D35</f>
        <v>19.21436923916097</v>
      </c>
      <c r="E36" s="95">
        <f>E8+E9+E14+E15+E16+E17+E18+E34+E35</f>
        <v>2353083.8859999999</v>
      </c>
      <c r="F36" s="38"/>
      <c r="G36" s="17"/>
      <c r="H36" s="3"/>
    </row>
    <row r="37" spans="1:10" s="27" customFormat="1" ht="16.5" thickBot="1" x14ac:dyDescent="0.3">
      <c r="A37" s="124" t="s">
        <v>32</v>
      </c>
      <c r="B37" s="125"/>
      <c r="C37" s="125"/>
      <c r="D37" s="54" t="s">
        <v>34</v>
      </c>
      <c r="E37" s="55" t="s">
        <v>35</v>
      </c>
      <c r="F37" s="38"/>
      <c r="G37" s="17"/>
      <c r="H37" s="56"/>
      <c r="I37" s="26"/>
      <c r="J37" s="26"/>
    </row>
    <row r="38" spans="1:10" s="60" customFormat="1" x14ac:dyDescent="0.25">
      <c r="A38" s="48" t="s">
        <v>45</v>
      </c>
      <c r="B38" s="37"/>
      <c r="C38" s="59" t="s">
        <v>30</v>
      </c>
      <c r="D38" s="114">
        <v>31571</v>
      </c>
      <c r="E38" s="68"/>
      <c r="F38" s="21"/>
      <c r="G38" s="21"/>
    </row>
    <row r="39" spans="1:10" s="60" customFormat="1" x14ac:dyDescent="0.25">
      <c r="A39" s="14" t="s">
        <v>15</v>
      </c>
      <c r="B39" s="29"/>
      <c r="C39" s="61" t="s">
        <v>30</v>
      </c>
      <c r="D39" s="115">
        <f>6139*E1</f>
        <v>73668</v>
      </c>
      <c r="E39" s="69"/>
      <c r="F39" s="21"/>
      <c r="G39" s="21"/>
    </row>
    <row r="40" spans="1:10" s="60" customFormat="1" x14ac:dyDescent="0.25">
      <c r="A40" s="14" t="s">
        <v>69</v>
      </c>
      <c r="B40" s="29"/>
      <c r="C40" s="61" t="s">
        <v>30</v>
      </c>
      <c r="D40" s="115">
        <f>6940.59+11246.26+5593.09</f>
        <v>23779.94</v>
      </c>
      <c r="E40" s="69"/>
      <c r="F40" s="24"/>
      <c r="G40" s="21"/>
    </row>
    <row r="41" spans="1:10" s="60" customFormat="1" x14ac:dyDescent="0.25">
      <c r="A41" s="14" t="s">
        <v>46</v>
      </c>
      <c r="B41" s="29"/>
      <c r="C41" s="61" t="s">
        <v>30</v>
      </c>
      <c r="D41" s="115">
        <v>2500</v>
      </c>
      <c r="E41" s="69"/>
      <c r="F41" s="88"/>
    </row>
    <row r="42" spans="1:10" s="60" customFormat="1" x14ac:dyDescent="0.25">
      <c r="A42" s="14" t="s">
        <v>36</v>
      </c>
      <c r="B42" s="29"/>
      <c r="C42" s="61" t="s">
        <v>30</v>
      </c>
      <c r="D42" s="115">
        <f>B5</f>
        <v>2341526.9759999998</v>
      </c>
      <c r="E42" s="69"/>
      <c r="F42" s="21"/>
      <c r="G42" s="21"/>
    </row>
    <row r="43" spans="1:10" s="60" customFormat="1" x14ac:dyDescent="0.25">
      <c r="A43" s="57" t="str">
        <f>A36</f>
        <v>итого расходы</v>
      </c>
      <c r="B43" s="58"/>
      <c r="C43" s="62" t="str">
        <f>C36</f>
        <v>руб</v>
      </c>
      <c r="D43" s="70"/>
      <c r="E43" s="71">
        <f>E36</f>
        <v>2353083.8859999999</v>
      </c>
      <c r="F43" s="21"/>
      <c r="G43" s="21"/>
    </row>
    <row r="44" spans="1:10" s="65" customFormat="1" ht="15.75" customHeight="1" thickBot="1" x14ac:dyDescent="0.3">
      <c r="A44" s="49" t="s">
        <v>18</v>
      </c>
      <c r="B44" s="42"/>
      <c r="C44" s="63" t="s">
        <v>30</v>
      </c>
      <c r="D44" s="72">
        <f>D38+E38+D39+D40+D41+D42-E43</f>
        <v>119962.0299999998</v>
      </c>
      <c r="E44" s="73"/>
      <c r="F44" s="21"/>
      <c r="G44" s="21"/>
      <c r="H44" s="64"/>
      <c r="I44" s="64"/>
      <c r="J44" s="64"/>
    </row>
    <row r="45" spans="1:10" s="4" customFormat="1" ht="16.5" customHeight="1" x14ac:dyDescent="0.25">
      <c r="A45" s="121" t="s">
        <v>42</v>
      </c>
      <c r="B45" s="122"/>
      <c r="C45" s="122"/>
      <c r="D45" s="122"/>
      <c r="E45" s="123"/>
      <c r="F45" s="50"/>
    </row>
    <row r="46" spans="1:10" s="53" customFormat="1" ht="15.75" customHeight="1" x14ac:dyDescent="0.25">
      <c r="A46" s="43" t="s">
        <v>27</v>
      </c>
      <c r="B46" s="119" t="s">
        <v>70</v>
      </c>
      <c r="C46" s="119" t="s">
        <v>33</v>
      </c>
      <c r="D46" s="126"/>
      <c r="E46" s="127"/>
      <c r="F46" s="23"/>
      <c r="G46" s="52"/>
      <c r="H46" s="52"/>
      <c r="I46" s="52"/>
    </row>
    <row r="47" spans="1:10" s="53" customFormat="1" ht="63" x14ac:dyDescent="0.25">
      <c r="A47" s="11"/>
      <c r="B47" s="120"/>
      <c r="C47" s="90" t="s">
        <v>71</v>
      </c>
      <c r="D47" s="90" t="s">
        <v>72</v>
      </c>
      <c r="E47" s="80" t="s">
        <v>38</v>
      </c>
      <c r="F47" s="23"/>
      <c r="G47" s="52"/>
      <c r="H47" s="52"/>
      <c r="I47" s="52"/>
    </row>
    <row r="48" spans="1:10" s="4" customFormat="1" x14ac:dyDescent="0.25">
      <c r="A48" s="25" t="s">
        <v>73</v>
      </c>
      <c r="B48" s="66">
        <v>2626747</v>
      </c>
      <c r="C48" s="66">
        <v>2626721</v>
      </c>
      <c r="D48" s="66"/>
      <c r="E48" s="67"/>
      <c r="F48" s="51"/>
    </row>
    <row r="49" spans="1:8" s="4" customFormat="1" ht="15.75" customHeight="1" x14ac:dyDescent="0.25">
      <c r="A49" s="25" t="s">
        <v>74</v>
      </c>
      <c r="B49" s="66">
        <v>1022803</v>
      </c>
      <c r="C49" s="66">
        <v>987612</v>
      </c>
      <c r="D49" s="66">
        <v>51372</v>
      </c>
      <c r="E49" s="67"/>
      <c r="F49" s="51"/>
    </row>
    <row r="50" spans="1:8" s="4" customFormat="1" x14ac:dyDescent="0.25">
      <c r="A50" s="25" t="s">
        <v>75</v>
      </c>
      <c r="B50" s="66">
        <v>223941.8</v>
      </c>
      <c r="C50" s="66">
        <v>218470.7</v>
      </c>
      <c r="D50" s="66">
        <v>6424</v>
      </c>
      <c r="E50" s="67"/>
      <c r="F50" s="51"/>
    </row>
    <row r="51" spans="1:8" s="4" customFormat="1" x14ac:dyDescent="0.25">
      <c r="A51" s="25" t="s">
        <v>76</v>
      </c>
      <c r="B51" s="66">
        <v>413596</v>
      </c>
      <c r="C51" s="66">
        <v>401913</v>
      </c>
      <c r="D51" s="66">
        <v>15140</v>
      </c>
      <c r="E51" s="67"/>
      <c r="F51" s="51"/>
    </row>
    <row r="52" spans="1:8" s="4" customFormat="1" x14ac:dyDescent="0.25">
      <c r="A52" s="25" t="s">
        <v>77</v>
      </c>
      <c r="B52" s="66">
        <v>840117</v>
      </c>
      <c r="C52" s="66">
        <v>758259</v>
      </c>
      <c r="D52" s="66">
        <v>105059</v>
      </c>
      <c r="E52" s="67">
        <v>187</v>
      </c>
      <c r="F52" s="51"/>
    </row>
    <row r="53" spans="1:8" s="4" customFormat="1" ht="16.5" thickBot="1" x14ac:dyDescent="0.3">
      <c r="A53" s="96" t="s">
        <v>78</v>
      </c>
      <c r="B53" s="97">
        <v>120434.2</v>
      </c>
      <c r="C53" s="97">
        <v>120443</v>
      </c>
      <c r="D53" s="97"/>
      <c r="E53" s="98"/>
      <c r="F53" s="51"/>
    </row>
    <row r="54" spans="1:8" s="4" customFormat="1" ht="16.5" thickBot="1" x14ac:dyDescent="0.3">
      <c r="A54" s="20" t="s">
        <v>28</v>
      </c>
      <c r="B54" s="78">
        <f>SUM(B48:B53)</f>
        <v>5247639</v>
      </c>
      <c r="C54" s="78">
        <f>SUM(C48:C53)</f>
        <v>5113418.7</v>
      </c>
      <c r="D54" s="78">
        <f>SUM(D49:D53)</f>
        <v>177995</v>
      </c>
      <c r="E54" s="79">
        <f>SUM(E48:E52)</f>
        <v>187</v>
      </c>
      <c r="F54" s="6"/>
    </row>
    <row r="55" spans="1:8" s="60" customFormat="1" ht="15.75" customHeight="1" thickBot="1" x14ac:dyDescent="0.3">
      <c r="A55" s="99" t="s">
        <v>79</v>
      </c>
      <c r="B55" s="100"/>
      <c r="C55" s="100"/>
      <c r="D55" s="100">
        <f>B50+B51+B52-C50-C51-C52-D50-D51-D52-E52+B49-C49-D49</f>
        <v>-43978.899999999907</v>
      </c>
      <c r="E55" s="101"/>
      <c r="F55" s="81"/>
    </row>
    <row r="56" spans="1:8" s="1" customFormat="1" x14ac:dyDescent="0.25">
      <c r="A56" s="116" t="s">
        <v>80</v>
      </c>
      <c r="B56" s="117"/>
      <c r="C56" s="117"/>
      <c r="D56" s="81" t="s">
        <v>81</v>
      </c>
      <c r="E56" s="102">
        <v>2972.7</v>
      </c>
      <c r="F56" s="6"/>
      <c r="G56" s="4"/>
      <c r="H56" s="4"/>
    </row>
    <row r="57" spans="1:8" s="4" customFormat="1" x14ac:dyDescent="0.25">
      <c r="A57" s="116" t="s">
        <v>82</v>
      </c>
      <c r="B57" s="117"/>
      <c r="C57" s="117"/>
      <c r="D57" s="81" t="s">
        <v>81</v>
      </c>
      <c r="E57" s="102">
        <v>2702.12</v>
      </c>
      <c r="F57" s="23"/>
      <c r="G57" s="103"/>
    </row>
    <row r="58" spans="1:8" s="4" customFormat="1" x14ac:dyDescent="0.25">
      <c r="A58" s="116" t="s">
        <v>83</v>
      </c>
      <c r="B58" s="118"/>
      <c r="C58" s="118"/>
      <c r="D58" s="81" t="s">
        <v>81</v>
      </c>
      <c r="E58" s="102">
        <v>0</v>
      </c>
      <c r="F58" s="23"/>
      <c r="G58" s="103"/>
    </row>
    <row r="59" spans="1:8" s="1" customFormat="1" x14ac:dyDescent="0.25">
      <c r="A59" s="104" t="s">
        <v>84</v>
      </c>
      <c r="B59" s="105"/>
      <c r="C59" s="105"/>
      <c r="D59" s="106" t="s">
        <v>81</v>
      </c>
      <c r="E59" s="107">
        <f>E57-E58</f>
        <v>2702.12</v>
      </c>
      <c r="F59" s="23"/>
      <c r="G59" s="103"/>
    </row>
    <row r="60" spans="1:8" s="1" customFormat="1" x14ac:dyDescent="0.25">
      <c r="A60" s="13" t="s">
        <v>29</v>
      </c>
      <c r="B60" s="6"/>
      <c r="C60" s="6"/>
      <c r="D60" s="6"/>
      <c r="E60" s="6"/>
      <c r="F60" s="6"/>
      <c r="G60" s="4"/>
      <c r="H60" s="4"/>
    </row>
    <row r="61" spans="1:8" s="4" customFormat="1" x14ac:dyDescent="0.25">
      <c r="A61" s="6"/>
      <c r="B61" s="6"/>
      <c r="C61" s="6"/>
      <c r="D61" s="6"/>
      <c r="E61" s="6"/>
      <c r="F61" s="6"/>
      <c r="G61" s="6"/>
    </row>
  </sheetData>
  <mergeCells count="7">
    <mergeCell ref="A57:C57"/>
    <mergeCell ref="A58:C58"/>
    <mergeCell ref="B46:B47"/>
    <mergeCell ref="A45:E45"/>
    <mergeCell ref="A37:C37"/>
    <mergeCell ref="C46:E46"/>
    <mergeCell ref="A56:C56"/>
  </mergeCells>
  <pageMargins left="0.31496062992125984" right="0.31496062992125984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2019-02-06T11:33:27Z</cp:lastPrinted>
  <dcterms:created xsi:type="dcterms:W3CDTF">2016-04-22T06:39:22Z</dcterms:created>
  <dcterms:modified xsi:type="dcterms:W3CDTF">2019-02-18T10:16:21Z</dcterms:modified>
</cp:coreProperties>
</file>