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18\"/>
    </mc:Choice>
  </mc:AlternateContent>
  <bookViews>
    <workbookView xWindow="360" yWindow="45" windowWidth="17400" windowHeight="10110"/>
  </bookViews>
  <sheets>
    <sheet name="Лист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9" i="1" l="1"/>
  <c r="E14" i="1" l="1"/>
  <c r="D9" i="1" l="1"/>
  <c r="E60" i="1" l="1"/>
  <c r="D56" i="1" l="1"/>
  <c r="D55" i="1"/>
  <c r="E35" i="1" l="1"/>
  <c r="E55" i="1"/>
  <c r="C55" i="1"/>
  <c r="B55" i="1"/>
  <c r="D42" i="1" l="1"/>
  <c r="D41" i="1" l="1"/>
  <c r="E18" i="1" l="1"/>
  <c r="E26" i="1" l="1"/>
  <c r="E25" i="1" l="1"/>
  <c r="E24" i="1" l="1"/>
  <c r="E19" i="1" l="1"/>
  <c r="E36" i="1"/>
  <c r="D36" i="1" s="1"/>
  <c r="D13" i="1"/>
  <c r="C44" i="1" l="1"/>
  <c r="A44" i="1" l="1"/>
  <c r="D40" i="1"/>
  <c r="D35" i="1" l="1"/>
  <c r="D11" i="1"/>
  <c r="D14" i="1"/>
  <c r="E17" i="1"/>
  <c r="E16" i="1"/>
  <c r="D12" i="1"/>
  <c r="D15" i="1"/>
  <c r="D10" i="1"/>
  <c r="E8" i="1"/>
  <c r="D43" i="1"/>
  <c r="D18" i="1" l="1"/>
  <c r="D37" i="1" s="1"/>
  <c r="E37" i="1"/>
  <c r="E44" i="1" l="1"/>
  <c r="D45" i="1" s="1"/>
</calcChain>
</file>

<file path=xl/sharedStrings.xml><?xml version="1.0" encoding="utf-8"?>
<sst xmlns="http://schemas.openxmlformats.org/spreadsheetml/2006/main" count="133" uniqueCount="88">
  <si>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</si>
  <si>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</si>
  <si>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</si>
  <si>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</si>
  <si>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</si>
  <si>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</si>
  <si>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</si>
  <si>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</si>
  <si>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</si>
  <si>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</si>
  <si>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</si>
  <si>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</si>
  <si>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</si>
  <si>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</si>
  <si>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</si>
  <si>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</si>
  <si>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Лебедева, д.3</t>
  </si>
  <si>
    <t>февраль</t>
  </si>
  <si>
    <t>май</t>
  </si>
  <si>
    <t>июнь</t>
  </si>
  <si>
    <t>Остаток средств на конец периода (+ есть средства, -задолженность)</t>
  </si>
  <si>
    <t>июль</t>
  </si>
  <si>
    <t>единица измерения работы и услуги</t>
  </si>
  <si>
    <t>Цена выполненной работы и услуги в руб.</t>
  </si>
  <si>
    <t>Кол-во месяцев</t>
  </si>
  <si>
    <t>Начислено за данный период по статье "содержание помещения",руб</t>
  </si>
  <si>
    <t>Стоимость выполн.работы /услуги на 1 кв.м.</t>
  </si>
  <si>
    <t>руб.</t>
  </si>
  <si>
    <t>Площадь дома, м2</t>
  </si>
  <si>
    <t>декабрь</t>
  </si>
  <si>
    <t>Ресурсоснабжающая организация (РСО)</t>
  </si>
  <si>
    <t>ИТОГО</t>
  </si>
  <si>
    <t>7.Работы по ремонту общедомового имущества всего, в т.ч.</t>
  </si>
  <si>
    <t>Финансовый счет дома</t>
  </si>
  <si>
    <t>Всего начислено УК Атал</t>
  </si>
  <si>
    <t>Приход,руб</t>
  </si>
  <si>
    <t>Расход,руб</t>
  </si>
  <si>
    <t>Начислено собственникам</t>
  </si>
  <si>
    <t>прочим потребит. и на производ. нужды</t>
  </si>
  <si>
    <t>*электроизмерительные работы</t>
  </si>
  <si>
    <t>2018г</t>
  </si>
  <si>
    <t>Отчет по предоставлению коммунальных услуг по жилым помещениям за 2018 г</t>
  </si>
  <si>
    <t>по графику</t>
  </si>
  <si>
    <t>9.обслуживание спецсчета</t>
  </si>
  <si>
    <t>Остаток средств на 01/01/2018 г (+ есть средства, -задолженность)</t>
  </si>
  <si>
    <t>Получено средств от сдачи металлолома</t>
  </si>
  <si>
    <t>установка почтовых ящиков п.7</t>
  </si>
  <si>
    <t>замена мусорных клапанов п.6</t>
  </si>
  <si>
    <t>февр, март</t>
  </si>
  <si>
    <t>изготовление проектно-сметной документации по капремонту</t>
  </si>
  <si>
    <t>апрель</t>
  </si>
  <si>
    <t>установка нового дверного полотна п.2</t>
  </si>
  <si>
    <t>май,июнь</t>
  </si>
  <si>
    <t>ремонт мягкой кровли балк.козырьков кв.114,195</t>
  </si>
  <si>
    <t>август</t>
  </si>
  <si>
    <t xml:space="preserve">работы на общедомовой системе ХВС </t>
  </si>
  <si>
    <t>май,август</t>
  </si>
  <si>
    <t>работы на общедомовой системе канализации кв.28,115,130,93</t>
  </si>
  <si>
    <t>октябрь</t>
  </si>
  <si>
    <t>замена дверей входов в мусорокамеру 8 шт</t>
  </si>
  <si>
    <t>ремонт и восстановление межпанельных швов, кв.17,20,195,273,21,28,256</t>
  </si>
  <si>
    <t>замена сливных кранов в теплоузлах</t>
  </si>
  <si>
    <t>установка манометров и термометров 58 шт</t>
  </si>
  <si>
    <t>май,октябрь</t>
  </si>
  <si>
    <t>замена шиберов в мусорокамере 6 шт</t>
  </si>
  <si>
    <t>замена задвижки в теплоузлах</t>
  </si>
  <si>
    <t>кометический ремонт п.7,6</t>
  </si>
  <si>
    <t xml:space="preserve">5.Работы по обеспечению вывоза ТКО силами ООО УК "Атал"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</si>
  <si>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доме. </t>
  </si>
  <si>
    <t>8. Расходы на коммун.услуги в целях содержания общего имущества дома</t>
  </si>
  <si>
    <t>Получено средств от применения повыш.коэфф-та к квартирам без ИПУ</t>
  </si>
  <si>
    <t>Предоставлено услуг РСО</t>
  </si>
  <si>
    <t>по индивид.потреблению</t>
  </si>
  <si>
    <t>содержание общего имущества дома</t>
  </si>
  <si>
    <t>ООО "Коммун. Технологии", МУП "Теплосеть" с 01.09.18 г.(отопление),руб</t>
  </si>
  <si>
    <t>ООО"Ком.Технологии",МУП"Теплосеть" с 01.09.18 г.(горячее водоснабж.),руб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</si>
  <si>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</si>
  <si>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</si>
  <si>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</si>
  <si>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ООО МВК "Экоцентр" (обращение с ТКО) с 01.10.2018 г, руб</t>
  </si>
  <si>
    <t>Экономия расходов на коммун.услуги на содерж.общего имущества дома, руб</t>
  </si>
  <si>
    <t>восстановление ливневок п.1-8 (зимний вариант)</t>
  </si>
  <si>
    <t>Начислено взносов на капит.ремонт по состоянию на 01.01.2019г</t>
  </si>
  <si>
    <t>тыс.руб.</t>
  </si>
  <si>
    <t>Поступило взносов на капит.ремонт по состоянию на 01.01.2019г</t>
  </si>
  <si>
    <t>Остаток средств на спецсчете на 01.01.2019 г</t>
  </si>
  <si>
    <t>Израсходовано на капремонт со спецсчета в 2018 г (Замена нижней разводки ХГВС, ОДПУ ХВС)</t>
  </si>
  <si>
    <t>ремонт мягкой кровли кв.233,234,236,17,48,75,76,114,115,155,193,195,273,маш.отд п.4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</si>
</sst>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3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/>
    <xf numFmtId="0" fontId="4" fillId="0" borderId="0" xfId="0" applyFont="1" applyFill="1"/>
    <xf numFmtId="0" fontId="4" fillId="0" borderId="0" xfId="0" applyFont="1"/>
    <xf numFmtId="0" fontId="5" fillId="0" borderId="0" xfId="0" applyFont="1" applyFill="1" applyAlignment="1">
      <alignment horizontal="center" vertical="top"/>
    </xf>
    <xf numFmtId="1" fontId="3" fillId="0" borderId="0" xfId="0" applyNumberFormat="1" applyFont="1" applyFill="1"/>
    <xf numFmtId="0" fontId="7" fillId="0" borderId="0" xfId="0" applyFont="1" applyFill="1" applyAlignment="1">
      <alignment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1" fontId="7" fillId="0" borderId="1" xfId="0" applyNumberFormat="1" applyFont="1" applyFill="1" applyBorder="1" applyAlignment="1">
      <alignment vertical="top" wrapText="1"/>
    </xf>
    <xf numFmtId="1" fontId="7" fillId="0" borderId="4" xfId="0" applyNumberFormat="1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2" fillId="0" borderId="0" xfId="0" applyFont="1" applyFill="1" applyBorder="1"/>
    <xf numFmtId="0" fontId="7" fillId="0" borderId="1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11" fillId="0" borderId="0" xfId="0" applyFont="1" applyFill="1"/>
    <xf numFmtId="0" fontId="0" fillId="0" borderId="0" xfId="0" applyFont="1" applyFill="1"/>
    <xf numFmtId="0" fontId="6" fillId="0" borderId="0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2" fontId="6" fillId="2" borderId="7" xfId="0" applyNumberFormat="1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1" fontId="7" fillId="0" borderId="0" xfId="0" applyNumberFormat="1" applyFont="1" applyFill="1" applyAlignment="1">
      <alignment vertical="top" wrapText="1"/>
    </xf>
    <xf numFmtId="2" fontId="6" fillId="0" borderId="0" xfId="0" applyNumberFormat="1" applyFont="1" applyFill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1" fontId="8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vertical="top"/>
    </xf>
    <xf numFmtId="1" fontId="7" fillId="0" borderId="0" xfId="0" applyNumberFormat="1" applyFont="1" applyFill="1" applyAlignment="1">
      <alignment vertical="top"/>
    </xf>
    <xf numFmtId="0" fontId="6" fillId="2" borderId="23" xfId="0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12" fillId="0" borderId="0" xfId="0" applyFont="1" applyFill="1"/>
    <xf numFmtId="0" fontId="13" fillId="0" borderId="0" xfId="0" applyFont="1" applyFill="1"/>
    <xf numFmtId="0" fontId="8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13" fillId="0" borderId="0" xfId="0" applyFont="1" applyFill="1" applyBorder="1"/>
    <xf numFmtId="0" fontId="8" fillId="0" borderId="11" xfId="0" applyFont="1" applyFill="1" applyBorder="1" applyAlignment="1">
      <alignment horizontal="center" vertical="top" wrapText="1"/>
    </xf>
    <xf numFmtId="0" fontId="14" fillId="0" borderId="0" xfId="0" applyFont="1" applyFill="1"/>
    <xf numFmtId="0" fontId="15" fillId="0" borderId="0" xfId="0" applyFont="1" applyFill="1"/>
    <xf numFmtId="0" fontId="7" fillId="0" borderId="4" xfId="0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vertical="top"/>
    </xf>
    <xf numFmtId="165" fontId="7" fillId="0" borderId="3" xfId="1" applyNumberFormat="1" applyFont="1" applyFill="1" applyBorder="1" applyAlignment="1">
      <alignment vertical="top"/>
    </xf>
    <xf numFmtId="165" fontId="7" fillId="0" borderId="3" xfId="1" applyNumberFormat="1" applyFont="1" applyFill="1" applyBorder="1" applyAlignment="1">
      <alignment vertical="top" wrapText="1"/>
    </xf>
    <xf numFmtId="165" fontId="6" fillId="2" borderId="8" xfId="1" applyNumberFormat="1" applyFont="1" applyFill="1" applyBorder="1" applyAlignment="1">
      <alignment vertical="top" wrapText="1"/>
    </xf>
    <xf numFmtId="165" fontId="6" fillId="0" borderId="15" xfId="1" applyNumberFormat="1" applyFont="1" applyFill="1" applyBorder="1" applyAlignment="1">
      <alignment vertical="top" wrapText="1"/>
    </xf>
    <xf numFmtId="165" fontId="6" fillId="2" borderId="24" xfId="1" applyNumberFormat="1" applyFont="1" applyFill="1" applyBorder="1" applyAlignment="1">
      <alignment horizontal="center" vertical="top" wrapText="1"/>
    </xf>
    <xf numFmtId="165" fontId="8" fillId="0" borderId="21" xfId="1" applyNumberFormat="1" applyFont="1" applyFill="1" applyBorder="1" applyAlignment="1">
      <alignment vertical="top" wrapText="1"/>
    </xf>
    <xf numFmtId="165" fontId="8" fillId="0" borderId="3" xfId="1" applyNumberFormat="1" applyFont="1" applyFill="1" applyBorder="1" applyAlignment="1">
      <alignment vertical="top" wrapText="1"/>
    </xf>
    <xf numFmtId="165" fontId="8" fillId="0" borderId="12" xfId="1" applyNumberFormat="1" applyFont="1" applyFill="1" applyBorder="1" applyAlignment="1">
      <alignment vertical="top" wrapText="1"/>
    </xf>
    <xf numFmtId="165" fontId="8" fillId="0" borderId="11" xfId="1" applyNumberFormat="1" applyFont="1" applyFill="1" applyBorder="1" applyAlignment="1">
      <alignment vertical="top" wrapText="1"/>
    </xf>
    <xf numFmtId="0" fontId="10" fillId="2" borderId="13" xfId="0" applyFont="1" applyFill="1" applyBorder="1" applyAlignment="1">
      <alignment vertical="top" wrapText="1"/>
    </xf>
    <xf numFmtId="0" fontId="10" fillId="2" borderId="14" xfId="0" applyFont="1" applyFill="1" applyBorder="1" applyAlignment="1">
      <alignment vertical="top" wrapText="1"/>
    </xf>
    <xf numFmtId="0" fontId="8" fillId="2" borderId="14" xfId="0" applyFont="1" applyFill="1" applyBorder="1" applyAlignment="1">
      <alignment horizontal="center" vertical="top" wrapText="1"/>
    </xf>
    <xf numFmtId="165" fontId="10" fillId="2" borderId="14" xfId="1" applyNumberFormat="1" applyFont="1" applyFill="1" applyBorder="1" applyAlignment="1">
      <alignment vertical="top" wrapText="1"/>
    </xf>
    <xf numFmtId="165" fontId="10" fillId="2" borderId="15" xfId="1" applyNumberFormat="1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top" wrapText="1"/>
    </xf>
    <xf numFmtId="2" fontId="7" fillId="0" borderId="18" xfId="0" applyNumberFormat="1" applyFont="1" applyFill="1" applyBorder="1" applyAlignment="1">
      <alignment vertical="top" wrapText="1"/>
    </xf>
    <xf numFmtId="165" fontId="6" fillId="0" borderId="14" xfId="1" applyNumberFormat="1" applyFont="1" applyFill="1" applyBorder="1" applyAlignment="1">
      <alignment vertical="top"/>
    </xf>
    <xf numFmtId="165" fontId="6" fillId="0" borderId="15" xfId="1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165" fontId="7" fillId="0" borderId="12" xfId="1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vertical="top" wrapText="1"/>
    </xf>
    <xf numFmtId="0" fontId="6" fillId="2" borderId="13" xfId="0" applyFont="1" applyFill="1" applyBorder="1" applyAlignment="1">
      <alignment vertical="top" wrapText="1"/>
    </xf>
    <xf numFmtId="1" fontId="6" fillId="2" borderId="14" xfId="0" applyNumberFormat="1" applyFont="1" applyFill="1" applyBorder="1" applyAlignment="1">
      <alignment vertical="top" wrapText="1"/>
    </xf>
    <xf numFmtId="2" fontId="6" fillId="2" borderId="15" xfId="0" applyNumberFormat="1" applyFont="1" applyFill="1" applyBorder="1" applyAlignment="1">
      <alignment vertical="top" wrapText="1"/>
    </xf>
    <xf numFmtId="165" fontId="6" fillId="2" borderId="15" xfId="1" applyNumberFormat="1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vertical="top" wrapText="1"/>
    </xf>
    <xf numFmtId="165" fontId="7" fillId="0" borderId="11" xfId="1" applyNumberFormat="1" applyFont="1" applyFill="1" applyBorder="1" applyAlignment="1">
      <alignment vertical="top"/>
    </xf>
    <xf numFmtId="165" fontId="7" fillId="0" borderId="12" xfId="1" applyNumberFormat="1" applyFont="1" applyFill="1" applyBorder="1" applyAlignment="1">
      <alignment vertical="top"/>
    </xf>
    <xf numFmtId="0" fontId="8" fillId="0" borderId="25" xfId="0" applyFont="1" applyFill="1" applyBorder="1" applyAlignment="1">
      <alignment vertical="top" wrapText="1"/>
    </xf>
    <xf numFmtId="165" fontId="8" fillId="0" borderId="26" xfId="1" applyNumberFormat="1" applyFont="1" applyFill="1" applyBorder="1" applyAlignment="1">
      <alignment vertical="top"/>
    </xf>
    <xf numFmtId="165" fontId="8" fillId="0" borderId="27" xfId="1" applyNumberFormat="1" applyFont="1" applyFill="1" applyBorder="1" applyAlignment="1">
      <alignment vertical="top"/>
    </xf>
    <xf numFmtId="166" fontId="10" fillId="0" borderId="0" xfId="1" applyNumberFormat="1" applyFont="1" applyFill="1" applyAlignment="1">
      <alignment vertical="top" wrapText="1"/>
    </xf>
    <xf numFmtId="0" fontId="8" fillId="0" borderId="0" xfId="0" applyFont="1" applyFill="1"/>
    <xf numFmtId="0" fontId="8" fillId="0" borderId="0" xfId="0" applyFont="1"/>
    <xf numFmtId="0" fontId="13" fillId="0" borderId="0" xfId="0" applyFont="1"/>
    <xf numFmtId="0" fontId="7" fillId="0" borderId="1" xfId="0" applyFont="1" applyFill="1" applyBorder="1" applyAlignment="1">
      <alignment horizontal="center" vertical="top" wrapText="1"/>
    </xf>
    <xf numFmtId="165" fontId="6" fillId="0" borderId="0" xfId="1" applyNumberFormat="1" applyFont="1" applyFill="1" applyAlignment="1">
      <alignment horizontal="right" vertical="top" wrapText="1"/>
    </xf>
    <xf numFmtId="2" fontId="7" fillId="0" borderId="11" xfId="0" applyNumberFormat="1" applyFont="1" applyFill="1" applyBorder="1" applyAlignment="1">
      <alignment vertical="top" wrapText="1"/>
    </xf>
    <xf numFmtId="165" fontId="7" fillId="0" borderId="5" xfId="1" applyNumberFormat="1" applyFont="1" applyFill="1" applyBorder="1" applyAlignment="1">
      <alignment vertical="top" wrapText="1"/>
    </xf>
    <xf numFmtId="165" fontId="7" fillId="0" borderId="17" xfId="1" applyNumberFormat="1" applyFont="1" applyFill="1" applyBorder="1" applyAlignment="1">
      <alignment vertical="top" wrapText="1"/>
    </xf>
    <xf numFmtId="165" fontId="8" fillId="0" borderId="20" xfId="1" applyNumberFormat="1" applyFont="1" applyFill="1" applyBorder="1" applyAlignment="1">
      <alignment vertical="top" wrapText="1"/>
    </xf>
    <xf numFmtId="165" fontId="8" fillId="0" borderId="1" xfId="1" applyNumberFormat="1" applyFont="1" applyFill="1" applyBorder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13" fillId="2" borderId="0" xfId="0" applyFont="1" applyFill="1" applyAlignment="1"/>
    <xf numFmtId="0" fontId="8" fillId="2" borderId="0" xfId="0" applyFont="1" applyFill="1" applyAlignment="1">
      <alignment vertical="top" wrapText="1"/>
    </xf>
    <xf numFmtId="166" fontId="10" fillId="2" borderId="0" xfId="1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3" fillId="0" borderId="0" xfId="0" applyFont="1" applyAlignment="1"/>
    <xf numFmtId="0" fontId="0" fillId="0" borderId="0" xfId="0" applyAlignment="1"/>
    <xf numFmtId="0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6" fillId="0" borderId="6" xfId="0" applyNumberFormat="1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topLeftCell="A34" zoomScale="75" zoomScaleNormal="75" workbookViewId="0">
      <selection activeCell="F48" sqref="F48:F54"/>
    </sheetView>
  </sheetViews>
  <sheetFormatPr defaultRowHeight="17.25" x14ac:dyDescent="0.3"/>
  <cols>
    <col min="1" max="1" width="84.85546875" style="6" customWidth="1"/>
    <col min="2" max="2" width="13.85546875" style="6" customWidth="1"/>
    <col min="3" max="3" width="14" style="6" customWidth="1"/>
    <col min="4" max="4" width="13.5703125" style="6" customWidth="1"/>
    <col min="5" max="5" width="14.28515625" style="6" customWidth="1"/>
    <col min="6" max="6" width="11.85546875" style="6" bestFit="1" customWidth="1"/>
    <col min="7" max="8" width="9.140625" style="3"/>
  </cols>
  <sheetData>
    <row r="1" spans="1:8" s="19" customFormat="1" ht="31.5" x14ac:dyDescent="0.3">
      <c r="A1" s="39" t="s">
        <v>12</v>
      </c>
      <c r="B1" s="6"/>
      <c r="C1" s="6" t="s">
        <v>40</v>
      </c>
      <c r="D1" s="40" t="s">
        <v>24</v>
      </c>
      <c r="E1" s="40">
        <v>12</v>
      </c>
      <c r="F1" s="6"/>
      <c r="G1" s="2"/>
      <c r="H1" s="2"/>
    </row>
    <row r="2" spans="1:8" s="19" customFormat="1" x14ac:dyDescent="0.3">
      <c r="A2" s="41" t="s">
        <v>16</v>
      </c>
      <c r="B2" s="6"/>
      <c r="C2" s="6"/>
      <c r="D2" s="6"/>
      <c r="E2" s="6"/>
      <c r="F2" s="6"/>
      <c r="G2" s="2"/>
      <c r="H2" s="2"/>
    </row>
    <row r="3" spans="1:8" s="19" customFormat="1" x14ac:dyDescent="0.3">
      <c r="A3" s="6" t="s">
        <v>28</v>
      </c>
      <c r="B3" s="6">
        <v>15292.8</v>
      </c>
      <c r="C3" s="6"/>
      <c r="D3" s="6"/>
      <c r="E3" s="6"/>
      <c r="F3" s="6"/>
      <c r="G3" s="2"/>
      <c r="H3" s="2"/>
    </row>
    <row r="4" spans="1:8" s="19" customFormat="1" x14ac:dyDescent="0.3">
      <c r="A4" s="6" t="s">
        <v>0</v>
      </c>
      <c r="B4" s="6">
        <v>20.420000000000002</v>
      </c>
      <c r="C4" s="6">
        <v>20.51</v>
      </c>
      <c r="D4" s="6">
        <v>18.11</v>
      </c>
      <c r="E4" s="6"/>
      <c r="F4" s="6"/>
      <c r="G4" s="2"/>
      <c r="H4" s="2"/>
    </row>
    <row r="5" spans="1:8" s="19" customFormat="1" x14ac:dyDescent="0.3">
      <c r="A5" s="6" t="s">
        <v>25</v>
      </c>
      <c r="B5" s="113">
        <v>3645580.39</v>
      </c>
      <c r="C5" s="42"/>
      <c r="D5" s="42"/>
      <c r="E5" s="6"/>
      <c r="F5" s="42"/>
      <c r="G5" s="6"/>
      <c r="H5" s="2"/>
    </row>
    <row r="6" spans="1:8" s="19" customFormat="1" ht="18" thickBot="1" x14ac:dyDescent="0.35">
      <c r="A6" s="6" t="s">
        <v>1</v>
      </c>
      <c r="B6" s="6">
        <v>97.29</v>
      </c>
      <c r="C6" s="6"/>
      <c r="D6" s="6"/>
      <c r="E6" s="6"/>
      <c r="F6" s="42"/>
      <c r="G6" s="2"/>
      <c r="H6" s="2"/>
    </row>
    <row r="7" spans="1:8" s="20" customFormat="1" ht="64.5" customHeight="1" x14ac:dyDescent="0.25">
      <c r="A7" s="7" t="s">
        <v>2</v>
      </c>
      <c r="B7" s="9" t="s">
        <v>13</v>
      </c>
      <c r="C7" s="9" t="s">
        <v>22</v>
      </c>
      <c r="D7" s="9" t="s">
        <v>26</v>
      </c>
      <c r="E7" s="8" t="s">
        <v>23</v>
      </c>
      <c r="F7" s="10"/>
      <c r="G7" s="4"/>
      <c r="H7" s="4"/>
    </row>
    <row r="8" spans="1:8" s="19" customFormat="1" ht="15.75" customHeight="1" x14ac:dyDescent="0.3">
      <c r="A8" s="11" t="s">
        <v>3</v>
      </c>
      <c r="B8" s="28" t="s">
        <v>14</v>
      </c>
      <c r="C8" s="112" t="s">
        <v>27</v>
      </c>
      <c r="D8" s="12">
        <v>0.92</v>
      </c>
      <c r="E8" s="69">
        <f>D8*B3*E1</f>
        <v>168832.51199999999</v>
      </c>
      <c r="F8" s="6"/>
      <c r="G8" s="2"/>
      <c r="H8" s="2"/>
    </row>
    <row r="9" spans="1:8" s="19" customFormat="1" ht="47.25" x14ac:dyDescent="0.3">
      <c r="A9" s="11" t="s">
        <v>4</v>
      </c>
      <c r="B9" s="28" t="s">
        <v>14</v>
      </c>
      <c r="C9" s="112" t="s">
        <v>27</v>
      </c>
      <c r="D9" s="12">
        <f>4.8+D10+D11+D12+D13</f>
        <v>6.8398270209946297</v>
      </c>
      <c r="E9" s="69">
        <f>D9*E1*B3</f>
        <v>1255201.28</v>
      </c>
      <c r="F9" s="6"/>
      <c r="G9" s="2"/>
      <c r="H9" s="2"/>
    </row>
    <row r="10" spans="1:8" s="19" customFormat="1" ht="15.75" customHeight="1" x14ac:dyDescent="0.3">
      <c r="A10" s="13" t="s">
        <v>5</v>
      </c>
      <c r="B10" s="28"/>
      <c r="C10" s="112" t="s">
        <v>27</v>
      </c>
      <c r="D10" s="12">
        <f>E10/E1/B3</f>
        <v>5.9505126595522082E-2</v>
      </c>
      <c r="E10" s="69">
        <v>10920</v>
      </c>
      <c r="F10" s="6"/>
      <c r="G10" s="2"/>
      <c r="H10" s="2"/>
    </row>
    <row r="11" spans="1:8" s="19" customFormat="1" ht="15.75" customHeight="1" x14ac:dyDescent="0.3">
      <c r="A11" s="13" t="s">
        <v>6</v>
      </c>
      <c r="B11" s="28"/>
      <c r="C11" s="112" t="s">
        <v>27</v>
      </c>
      <c r="D11" s="12">
        <f>E11/E1/B3</f>
        <v>0.1701454279137895</v>
      </c>
      <c r="E11" s="69">
        <v>31224</v>
      </c>
      <c r="F11" s="6"/>
      <c r="G11" s="2"/>
      <c r="H11" s="2"/>
    </row>
    <row r="12" spans="1:8" s="19" customFormat="1" ht="15.75" customHeight="1" x14ac:dyDescent="0.3">
      <c r="A12" s="13" t="s">
        <v>7</v>
      </c>
      <c r="B12" s="28"/>
      <c r="C12" s="112" t="s">
        <v>27</v>
      </c>
      <c r="D12" s="12">
        <f>E12/B3/E1</f>
        <v>1.8101764664853179</v>
      </c>
      <c r="E12" s="69">
        <v>332192</v>
      </c>
      <c r="F12" s="6"/>
      <c r="G12" s="2"/>
      <c r="H12" s="2"/>
    </row>
    <row r="13" spans="1:8" s="19" customFormat="1" ht="15.75" customHeight="1" x14ac:dyDescent="0.3">
      <c r="A13" s="13" t="s">
        <v>39</v>
      </c>
      <c r="B13" s="28"/>
      <c r="C13" s="112" t="s">
        <v>27</v>
      </c>
      <c r="D13" s="12">
        <f>E13/E1/B3</f>
        <v>0</v>
      </c>
      <c r="E13" s="69"/>
      <c r="F13" s="6"/>
      <c r="G13" s="2"/>
      <c r="H13" s="2"/>
    </row>
    <row r="14" spans="1:8" s="19" customFormat="1" ht="47.25" x14ac:dyDescent="0.3">
      <c r="A14" s="11" t="s">
        <v>8</v>
      </c>
      <c r="B14" s="28" t="s">
        <v>14</v>
      </c>
      <c r="C14" s="112" t="s">
        <v>27</v>
      </c>
      <c r="D14" s="12">
        <f>E14/E1/B3</f>
        <v>4.6565965683197321</v>
      </c>
      <c r="E14" s="69">
        <f>24556*2.9*E1</f>
        <v>854548.79999999993</v>
      </c>
      <c r="F14" s="6"/>
      <c r="G14" s="2"/>
      <c r="H14" s="2"/>
    </row>
    <row r="15" spans="1:8" s="19" customFormat="1" x14ac:dyDescent="0.3">
      <c r="A15" s="11" t="s">
        <v>9</v>
      </c>
      <c r="B15" s="86" t="s">
        <v>42</v>
      </c>
      <c r="C15" s="112" t="s">
        <v>27</v>
      </c>
      <c r="D15" s="12">
        <f>E15/E1/B3</f>
        <v>1.8366213730208552</v>
      </c>
      <c r="E15" s="69">
        <v>337045</v>
      </c>
      <c r="F15" s="6"/>
      <c r="G15" s="2"/>
      <c r="H15" s="2"/>
    </row>
    <row r="16" spans="1:8" s="19" customFormat="1" ht="15.75" customHeight="1" x14ac:dyDescent="0.3">
      <c r="A16" s="11" t="s">
        <v>67</v>
      </c>
      <c r="B16" s="86" t="s">
        <v>42</v>
      </c>
      <c r="C16" s="112" t="s">
        <v>27</v>
      </c>
      <c r="D16" s="12">
        <v>0.43</v>
      </c>
      <c r="E16" s="69">
        <f>D16*E1*B3</f>
        <v>78910.847999999998</v>
      </c>
      <c r="F16" s="6"/>
      <c r="G16" s="2"/>
      <c r="H16" s="2"/>
    </row>
    <row r="17" spans="1:8" s="19" customFormat="1" ht="32.25" thickBot="1" x14ac:dyDescent="0.35">
      <c r="A17" s="11" t="s">
        <v>68</v>
      </c>
      <c r="B17" s="88" t="s">
        <v>14</v>
      </c>
      <c r="C17" s="89" t="s">
        <v>27</v>
      </c>
      <c r="D17" s="114">
        <v>0.49</v>
      </c>
      <c r="E17" s="90">
        <f>D17*E1*B3</f>
        <v>89921.66399999999</v>
      </c>
      <c r="F17" s="6"/>
      <c r="G17" s="2"/>
      <c r="H17" s="2"/>
    </row>
    <row r="18" spans="1:8" s="19" customFormat="1" x14ac:dyDescent="0.3">
      <c r="A18" s="35" t="s">
        <v>32</v>
      </c>
      <c r="B18" s="36"/>
      <c r="C18" s="36"/>
      <c r="D18" s="37">
        <f>E18/E1/B3</f>
        <v>4.409531500662621</v>
      </c>
      <c r="E18" s="70">
        <f>E19+E20+E21+E22+E23+E24+E25+E26+E27+E28+E29+E30+E31+E32+E33+E34</f>
        <v>809209</v>
      </c>
      <c r="F18" s="6"/>
      <c r="G18" s="2"/>
      <c r="H18" s="2"/>
    </row>
    <row r="19" spans="1:8" s="33" customFormat="1" ht="15.75" customHeight="1" x14ac:dyDescent="0.3">
      <c r="A19" s="11" t="s">
        <v>66</v>
      </c>
      <c r="B19" s="28" t="s">
        <v>48</v>
      </c>
      <c r="C19" s="55" t="s">
        <v>27</v>
      </c>
      <c r="D19" s="14"/>
      <c r="E19" s="69">
        <f>137370.32+135500.5</f>
        <v>272870.82</v>
      </c>
      <c r="F19" s="6"/>
      <c r="G19" s="2"/>
      <c r="H19" s="2"/>
    </row>
    <row r="20" spans="1:8" s="33" customFormat="1" ht="15.75" customHeight="1" x14ac:dyDescent="0.3">
      <c r="A20" s="11" t="s">
        <v>46</v>
      </c>
      <c r="B20" s="28" t="s">
        <v>17</v>
      </c>
      <c r="C20" s="55" t="s">
        <v>27</v>
      </c>
      <c r="D20" s="14"/>
      <c r="E20" s="69">
        <v>13632.33</v>
      </c>
      <c r="F20" s="6"/>
      <c r="G20" s="2"/>
      <c r="H20" s="2"/>
    </row>
    <row r="21" spans="1:8" s="33" customFormat="1" ht="15.75" customHeight="1" x14ac:dyDescent="0.3">
      <c r="A21" s="91" t="s">
        <v>47</v>
      </c>
      <c r="B21" s="28" t="s">
        <v>17</v>
      </c>
      <c r="C21" s="55" t="s">
        <v>27</v>
      </c>
      <c r="D21" s="14"/>
      <c r="E21" s="69">
        <v>15173.2</v>
      </c>
      <c r="F21" s="6"/>
      <c r="G21" s="2"/>
      <c r="H21" s="2"/>
    </row>
    <row r="22" spans="1:8" s="33" customFormat="1" ht="15.75" customHeight="1" x14ac:dyDescent="0.3">
      <c r="A22" s="11" t="s">
        <v>49</v>
      </c>
      <c r="B22" s="28" t="s">
        <v>50</v>
      </c>
      <c r="C22" s="55" t="s">
        <v>27</v>
      </c>
      <c r="D22" s="14"/>
      <c r="E22" s="69">
        <v>68523.649999999994</v>
      </c>
      <c r="F22" s="6"/>
      <c r="G22" s="2"/>
      <c r="H22" s="2"/>
    </row>
    <row r="23" spans="1:8" s="33" customFormat="1" ht="15.75" customHeight="1" x14ac:dyDescent="0.3">
      <c r="A23" s="11" t="s">
        <v>51</v>
      </c>
      <c r="B23" s="28" t="s">
        <v>50</v>
      </c>
      <c r="C23" s="55" t="s">
        <v>27</v>
      </c>
      <c r="D23" s="14"/>
      <c r="E23" s="69">
        <v>1921.13</v>
      </c>
      <c r="F23" s="6"/>
      <c r="G23" s="2"/>
      <c r="H23" s="2"/>
    </row>
    <row r="24" spans="1:8" s="33" customFormat="1" ht="15.75" customHeight="1" x14ac:dyDescent="0.3">
      <c r="A24" s="11" t="s">
        <v>87</v>
      </c>
      <c r="B24" s="28" t="s">
        <v>52</v>
      </c>
      <c r="C24" s="55" t="s">
        <v>27</v>
      </c>
      <c r="D24" s="14"/>
      <c r="E24" s="69">
        <f>150992.22+27972.28</f>
        <v>178964.5</v>
      </c>
      <c r="F24" s="6"/>
      <c r="G24" s="2"/>
      <c r="H24" s="2"/>
    </row>
    <row r="25" spans="1:8" s="33" customFormat="1" ht="15.75" customHeight="1" x14ac:dyDescent="0.3">
      <c r="A25" s="11" t="s">
        <v>57</v>
      </c>
      <c r="B25" s="28" t="s">
        <v>56</v>
      </c>
      <c r="C25" s="55" t="s">
        <v>27</v>
      </c>
      <c r="D25" s="14"/>
      <c r="E25" s="69">
        <f>924.66+2495.28+2285.58+1301.58</f>
        <v>7007.1</v>
      </c>
      <c r="F25" s="6"/>
      <c r="G25" s="2"/>
      <c r="H25" s="2"/>
    </row>
    <row r="26" spans="1:8" s="33" customFormat="1" ht="15.75" customHeight="1" x14ac:dyDescent="0.3">
      <c r="A26" s="11" t="s">
        <v>60</v>
      </c>
      <c r="B26" s="28" t="s">
        <v>63</v>
      </c>
      <c r="C26" s="55" t="s">
        <v>27</v>
      </c>
      <c r="D26" s="14"/>
      <c r="E26" s="69">
        <f>20340+27180</f>
        <v>47520</v>
      </c>
      <c r="F26" s="6"/>
      <c r="G26" s="2"/>
      <c r="H26" s="2"/>
    </row>
    <row r="27" spans="1:8" s="33" customFormat="1" ht="15.75" customHeight="1" x14ac:dyDescent="0.3">
      <c r="A27" s="11" t="s">
        <v>65</v>
      </c>
      <c r="B27" s="28" t="s">
        <v>18</v>
      </c>
      <c r="C27" s="55" t="s">
        <v>27</v>
      </c>
      <c r="D27" s="14"/>
      <c r="E27" s="69">
        <v>9225.67</v>
      </c>
      <c r="F27" s="6"/>
      <c r="G27" s="2"/>
      <c r="H27" s="2"/>
    </row>
    <row r="28" spans="1:8" s="33" customFormat="1" ht="15.75" customHeight="1" x14ac:dyDescent="0.3">
      <c r="A28" s="11" t="s">
        <v>53</v>
      </c>
      <c r="B28" s="28" t="s">
        <v>19</v>
      </c>
      <c r="C28" s="55" t="s">
        <v>27</v>
      </c>
      <c r="D28" s="14"/>
      <c r="E28" s="69">
        <v>6600</v>
      </c>
      <c r="F28" s="6"/>
      <c r="G28" s="2"/>
      <c r="H28" s="2"/>
    </row>
    <row r="29" spans="1:8" s="33" customFormat="1" ht="15.75" customHeight="1" x14ac:dyDescent="0.3">
      <c r="A29" s="11" t="s">
        <v>81</v>
      </c>
      <c r="B29" s="28" t="s">
        <v>21</v>
      </c>
      <c r="C29" s="55" t="s">
        <v>27</v>
      </c>
      <c r="D29" s="14"/>
      <c r="E29" s="69">
        <v>28939.88</v>
      </c>
      <c r="F29" s="6"/>
      <c r="G29" s="2"/>
      <c r="H29" s="2"/>
    </row>
    <row r="30" spans="1:8" s="33" customFormat="1" ht="15.75" customHeight="1" x14ac:dyDescent="0.3">
      <c r="A30" s="11" t="s">
        <v>55</v>
      </c>
      <c r="B30" s="28" t="s">
        <v>54</v>
      </c>
      <c r="C30" s="55" t="s">
        <v>27</v>
      </c>
      <c r="D30" s="14"/>
      <c r="E30" s="69">
        <v>888.91</v>
      </c>
      <c r="F30" s="6"/>
      <c r="G30" s="2"/>
      <c r="H30" s="2"/>
    </row>
    <row r="31" spans="1:8" s="33" customFormat="1" ht="15.75" customHeight="1" x14ac:dyDescent="0.3">
      <c r="A31" s="11" t="s">
        <v>64</v>
      </c>
      <c r="B31" s="28" t="s">
        <v>58</v>
      </c>
      <c r="C31" s="55" t="s">
        <v>27</v>
      </c>
      <c r="D31" s="14"/>
      <c r="E31" s="69">
        <v>30000</v>
      </c>
      <c r="F31" s="6"/>
      <c r="G31" s="2"/>
      <c r="H31" s="2"/>
    </row>
    <row r="32" spans="1:8" s="33" customFormat="1" ht="15.75" customHeight="1" x14ac:dyDescent="0.3">
      <c r="A32" s="11" t="s">
        <v>59</v>
      </c>
      <c r="B32" s="28" t="s">
        <v>58</v>
      </c>
      <c r="C32" s="55" t="s">
        <v>27</v>
      </c>
      <c r="D32" s="14"/>
      <c r="E32" s="69">
        <v>101280</v>
      </c>
      <c r="F32" s="6"/>
      <c r="G32" s="2"/>
      <c r="H32" s="2"/>
    </row>
    <row r="33" spans="1:10" s="33" customFormat="1" ht="15.75" customHeight="1" x14ac:dyDescent="0.3">
      <c r="A33" s="11" t="s">
        <v>61</v>
      </c>
      <c r="B33" s="28" t="s">
        <v>29</v>
      </c>
      <c r="C33" s="55" t="s">
        <v>27</v>
      </c>
      <c r="D33" s="14"/>
      <c r="E33" s="69">
        <v>4899.2299999999996</v>
      </c>
      <c r="F33" s="6"/>
      <c r="G33" s="2"/>
      <c r="H33" s="2"/>
    </row>
    <row r="34" spans="1:10" s="33" customFormat="1" ht="15.75" customHeight="1" thickBot="1" x14ac:dyDescent="0.35">
      <c r="A34" s="92" t="s">
        <v>62</v>
      </c>
      <c r="B34" s="66" t="s">
        <v>29</v>
      </c>
      <c r="C34" s="22" t="s">
        <v>27</v>
      </c>
      <c r="D34" s="15"/>
      <c r="E34" s="115">
        <v>21762.58</v>
      </c>
      <c r="F34" s="6"/>
      <c r="G34" s="2"/>
      <c r="H34" s="2"/>
    </row>
    <row r="35" spans="1:10" s="27" customFormat="1" ht="15.75" customHeight="1" thickBot="1" x14ac:dyDescent="0.3">
      <c r="A35" s="95" t="s">
        <v>69</v>
      </c>
      <c r="B35" s="96"/>
      <c r="C35" s="96" t="s">
        <v>27</v>
      </c>
      <c r="D35" s="97">
        <f>E35/B3/E1</f>
        <v>1.28891618931785</v>
      </c>
      <c r="E35" s="71">
        <f>D55+D56</f>
        <v>236533.65000000017</v>
      </c>
      <c r="F35" s="34"/>
      <c r="G35" s="31"/>
      <c r="H35" s="26"/>
      <c r="I35" s="26"/>
      <c r="J35" s="26"/>
    </row>
    <row r="36" spans="1:10" s="27" customFormat="1" ht="15.75" customHeight="1" thickBot="1" x14ac:dyDescent="0.3">
      <c r="A36" s="24" t="s">
        <v>43</v>
      </c>
      <c r="B36" s="94" t="s">
        <v>14</v>
      </c>
      <c r="C36" s="25" t="s">
        <v>27</v>
      </c>
      <c r="D36" s="83">
        <f>E36/B3/E1</f>
        <v>0.16500000000000001</v>
      </c>
      <c r="E36" s="116">
        <f>B3*0.18*(E1-1)</f>
        <v>30279.743999999999</v>
      </c>
      <c r="F36" s="34"/>
      <c r="G36" s="31"/>
      <c r="H36" s="26"/>
      <c r="I36" s="26"/>
      <c r="J36" s="26"/>
    </row>
    <row r="37" spans="1:10" s="19" customFormat="1" ht="15.75" customHeight="1" thickBot="1" x14ac:dyDescent="0.35">
      <c r="A37" s="98" t="s">
        <v>10</v>
      </c>
      <c r="B37" s="99"/>
      <c r="C37" s="99"/>
      <c r="D37" s="100">
        <f>D8+D9+D14+D15+D16+D17+D18+D35+D36</f>
        <v>21.036492652315687</v>
      </c>
      <c r="E37" s="101">
        <f>E8+E9+E14+E15+E16+E17+E18+E35+E36</f>
        <v>3860482.4979999997</v>
      </c>
      <c r="F37" s="43"/>
      <c r="G37" s="5"/>
      <c r="H37" s="2"/>
    </row>
    <row r="38" spans="1:10" s="27" customFormat="1" ht="15.75" customHeight="1" thickBot="1" x14ac:dyDescent="0.3">
      <c r="A38" s="131" t="s">
        <v>33</v>
      </c>
      <c r="B38" s="132"/>
      <c r="C38" s="132"/>
      <c r="D38" s="51" t="s">
        <v>35</v>
      </c>
      <c r="E38" s="72" t="s">
        <v>36</v>
      </c>
      <c r="F38" s="30"/>
      <c r="G38" s="34"/>
      <c r="H38" s="52"/>
      <c r="I38" s="26"/>
      <c r="J38" s="26"/>
    </row>
    <row r="39" spans="1:10" s="58" customFormat="1" ht="15.75" customHeight="1" x14ac:dyDescent="0.3">
      <c r="A39" s="44" t="s">
        <v>44</v>
      </c>
      <c r="B39" s="29"/>
      <c r="C39" s="56" t="s">
        <v>27</v>
      </c>
      <c r="D39" s="117">
        <v>171297</v>
      </c>
      <c r="E39" s="73"/>
      <c r="F39" s="45"/>
      <c r="G39" s="57"/>
      <c r="H39" s="57"/>
    </row>
    <row r="40" spans="1:10" s="58" customFormat="1" ht="15.75" customHeight="1" x14ac:dyDescent="0.3">
      <c r="A40" s="13" t="s">
        <v>15</v>
      </c>
      <c r="B40" s="21"/>
      <c r="C40" s="59" t="s">
        <v>27</v>
      </c>
      <c r="D40" s="118">
        <f>2476*E1</f>
        <v>29712</v>
      </c>
      <c r="E40" s="74"/>
      <c r="F40" s="45"/>
      <c r="G40" s="57"/>
      <c r="H40" s="57"/>
    </row>
    <row r="41" spans="1:10" s="62" customFormat="1" ht="15.75" customHeight="1" x14ac:dyDescent="0.25">
      <c r="A41" s="13" t="s">
        <v>70</v>
      </c>
      <c r="B41" s="21"/>
      <c r="C41" s="59" t="s">
        <v>27</v>
      </c>
      <c r="D41" s="118">
        <f>6098.2+11439.16+8001.33</f>
        <v>25538.690000000002</v>
      </c>
      <c r="E41" s="74"/>
      <c r="F41" s="46"/>
      <c r="G41" s="60"/>
      <c r="H41" s="61"/>
      <c r="I41" s="61"/>
      <c r="J41" s="61"/>
    </row>
    <row r="42" spans="1:10" s="58" customFormat="1" ht="15.75" customHeight="1" x14ac:dyDescent="0.25">
      <c r="A42" s="13" t="s">
        <v>45</v>
      </c>
      <c r="B42" s="21"/>
      <c r="C42" s="59" t="s">
        <v>27</v>
      </c>
      <c r="D42" s="118">
        <f>11850+15050</f>
        <v>26900</v>
      </c>
      <c r="E42" s="74"/>
      <c r="F42" s="87"/>
    </row>
    <row r="43" spans="1:10" s="58" customFormat="1" ht="15.75" customHeight="1" x14ac:dyDescent="0.3">
      <c r="A43" s="13" t="s">
        <v>37</v>
      </c>
      <c r="B43" s="21"/>
      <c r="C43" s="59" t="s">
        <v>27</v>
      </c>
      <c r="D43" s="118">
        <f>B5</f>
        <v>3645580.39</v>
      </c>
      <c r="E43" s="74"/>
      <c r="F43" s="47"/>
      <c r="G43" s="57"/>
      <c r="H43" s="57"/>
    </row>
    <row r="44" spans="1:10" s="58" customFormat="1" ht="15.75" customHeight="1" thickBot="1" x14ac:dyDescent="0.35">
      <c r="A44" s="53" t="str">
        <f>A37</f>
        <v>итого расходы</v>
      </c>
      <c r="B44" s="54"/>
      <c r="C44" s="63" t="str">
        <f>C43</f>
        <v>руб.</v>
      </c>
      <c r="D44" s="76"/>
      <c r="E44" s="75">
        <f>E37</f>
        <v>3860482.4979999997</v>
      </c>
      <c r="F44" s="47"/>
      <c r="G44" s="57"/>
      <c r="H44" s="57"/>
    </row>
    <row r="45" spans="1:10" s="65" customFormat="1" ht="15.75" customHeight="1" thickBot="1" x14ac:dyDescent="0.35">
      <c r="A45" s="77" t="s">
        <v>20</v>
      </c>
      <c r="B45" s="78"/>
      <c r="C45" s="79" t="s">
        <v>27</v>
      </c>
      <c r="D45" s="80">
        <f>D39+D40+D41+D42+D43-E44</f>
        <v>38545.582000000402</v>
      </c>
      <c r="E45" s="81"/>
      <c r="F45" s="48"/>
      <c r="G45" s="64"/>
      <c r="H45" s="64"/>
    </row>
    <row r="46" spans="1:10" s="19" customFormat="1" ht="16.5" customHeight="1" x14ac:dyDescent="0.25">
      <c r="A46" s="128" t="s">
        <v>41</v>
      </c>
      <c r="B46" s="129"/>
      <c r="C46" s="129"/>
      <c r="D46" s="129"/>
      <c r="E46" s="130"/>
      <c r="F46" s="49"/>
    </row>
    <row r="47" spans="1:10" s="33" customFormat="1" ht="15.75" customHeight="1" x14ac:dyDescent="0.25">
      <c r="A47" s="38" t="s">
        <v>30</v>
      </c>
      <c r="B47" s="126" t="s">
        <v>71</v>
      </c>
      <c r="C47" s="126" t="s">
        <v>34</v>
      </c>
      <c r="D47" s="133"/>
      <c r="E47" s="134"/>
      <c r="F47" s="18"/>
      <c r="G47" s="32"/>
      <c r="H47" s="32"/>
      <c r="I47" s="32"/>
    </row>
    <row r="48" spans="1:10" s="33" customFormat="1" ht="63" x14ac:dyDescent="0.25">
      <c r="A48" s="11"/>
      <c r="B48" s="127"/>
      <c r="C48" s="93" t="s">
        <v>72</v>
      </c>
      <c r="D48" s="93" t="s">
        <v>73</v>
      </c>
      <c r="E48" s="82" t="s">
        <v>38</v>
      </c>
      <c r="F48" s="18"/>
      <c r="G48" s="32"/>
      <c r="H48" s="32"/>
      <c r="I48" s="32"/>
    </row>
    <row r="49" spans="1:9" s="19" customFormat="1" ht="15.75" customHeight="1" x14ac:dyDescent="0.25">
      <c r="A49" s="23" t="s">
        <v>74</v>
      </c>
      <c r="B49" s="67">
        <v>3846342.52</v>
      </c>
      <c r="C49" s="67">
        <v>3846269.57</v>
      </c>
      <c r="D49" s="67"/>
      <c r="E49" s="68"/>
      <c r="F49" s="50"/>
    </row>
    <row r="50" spans="1:9" s="19" customFormat="1" ht="15.75" customHeight="1" x14ac:dyDescent="0.25">
      <c r="A50" s="23" t="s">
        <v>75</v>
      </c>
      <c r="B50" s="67">
        <v>1590124.6</v>
      </c>
      <c r="C50" s="67">
        <v>1519249.32</v>
      </c>
      <c r="D50" s="67">
        <v>99515.65</v>
      </c>
      <c r="E50" s="68"/>
      <c r="F50" s="50"/>
    </row>
    <row r="51" spans="1:9" s="19" customFormat="1" ht="15.75" x14ac:dyDescent="0.25">
      <c r="A51" s="23" t="s">
        <v>76</v>
      </c>
      <c r="B51" s="67">
        <v>366184</v>
      </c>
      <c r="C51" s="67">
        <v>354543</v>
      </c>
      <c r="D51" s="67">
        <v>12966.9</v>
      </c>
      <c r="E51" s="68"/>
      <c r="F51" s="50"/>
    </row>
    <row r="52" spans="1:9" s="19" customFormat="1" ht="15.75" x14ac:dyDescent="0.25">
      <c r="A52" s="23" t="s">
        <v>77</v>
      </c>
      <c r="B52" s="67">
        <v>664102.43000000005</v>
      </c>
      <c r="C52" s="67">
        <v>639682.06000000006</v>
      </c>
      <c r="D52" s="67">
        <v>29856.78</v>
      </c>
      <c r="E52" s="68"/>
      <c r="F52" s="50"/>
    </row>
    <row r="53" spans="1:9" s="19" customFormat="1" ht="15.75" x14ac:dyDescent="0.25">
      <c r="A53" s="23" t="s">
        <v>78</v>
      </c>
      <c r="B53" s="67">
        <v>1333835</v>
      </c>
      <c r="C53" s="67">
        <v>1204114</v>
      </c>
      <c r="D53" s="67">
        <v>229342</v>
      </c>
      <c r="E53" s="68">
        <v>124</v>
      </c>
      <c r="F53" s="50"/>
    </row>
    <row r="54" spans="1:9" s="19" customFormat="1" ht="16.5" thickBot="1" x14ac:dyDescent="0.3">
      <c r="A54" s="102" t="s">
        <v>79</v>
      </c>
      <c r="B54" s="103">
        <v>182761.3</v>
      </c>
      <c r="C54" s="103">
        <v>182749.3</v>
      </c>
      <c r="D54" s="103"/>
      <c r="E54" s="104"/>
      <c r="F54" s="50"/>
    </row>
    <row r="55" spans="1:9" s="19" customFormat="1" ht="16.5" thickBot="1" x14ac:dyDescent="0.3">
      <c r="A55" s="16" t="s">
        <v>31</v>
      </c>
      <c r="B55" s="84">
        <f>SUM(B49:B54)</f>
        <v>7983349.8499999996</v>
      </c>
      <c r="C55" s="84">
        <f>SUM(C49:C54)</f>
        <v>7746607.2499999991</v>
      </c>
      <c r="D55" s="84">
        <f>SUM(D50:D54)</f>
        <v>371681.32999999996</v>
      </c>
      <c r="E55" s="85">
        <f>SUM(E49:E53)</f>
        <v>124</v>
      </c>
      <c r="F55" s="6"/>
    </row>
    <row r="56" spans="1:9" s="58" customFormat="1" ht="15.75" customHeight="1" thickBot="1" x14ac:dyDescent="0.3">
      <c r="A56" s="105" t="s">
        <v>80</v>
      </c>
      <c r="B56" s="106"/>
      <c r="C56" s="106"/>
      <c r="D56" s="106">
        <f>B51+B52+B53-C51-C52-C53-D51-D52-D53-E53+B50-C50-D50</f>
        <v>-135147.67999999979</v>
      </c>
      <c r="E56" s="107"/>
      <c r="F56" s="45"/>
    </row>
    <row r="57" spans="1:9" s="111" customFormat="1" ht="15.75" x14ac:dyDescent="0.25">
      <c r="A57" s="123" t="s">
        <v>82</v>
      </c>
      <c r="B57" s="124"/>
      <c r="C57" s="124"/>
      <c r="D57" s="45" t="s">
        <v>83</v>
      </c>
      <c r="E57" s="108">
        <v>4466.7</v>
      </c>
      <c r="F57" s="87"/>
      <c r="G57" s="109"/>
      <c r="H57" s="110"/>
      <c r="I57" s="110"/>
    </row>
    <row r="58" spans="1:9" s="111" customFormat="1" ht="15.75" x14ac:dyDescent="0.25">
      <c r="A58" s="123" t="s">
        <v>84</v>
      </c>
      <c r="B58" s="124"/>
      <c r="C58" s="124"/>
      <c r="D58" s="45" t="s">
        <v>83</v>
      </c>
      <c r="E58" s="108">
        <v>4011.68</v>
      </c>
      <c r="F58" s="87"/>
      <c r="G58" s="109"/>
      <c r="H58" s="110"/>
      <c r="I58" s="110"/>
    </row>
    <row r="59" spans="1:9" s="111" customFormat="1" ht="15.75" x14ac:dyDescent="0.25">
      <c r="A59" s="123" t="s">
        <v>86</v>
      </c>
      <c r="B59" s="125"/>
      <c r="C59" s="125"/>
      <c r="D59" s="45" t="s">
        <v>83</v>
      </c>
      <c r="E59" s="108">
        <v>3188.89</v>
      </c>
      <c r="F59" s="87"/>
      <c r="G59" s="109"/>
      <c r="H59" s="110"/>
      <c r="I59" s="110"/>
    </row>
    <row r="60" spans="1:9" s="111" customFormat="1" ht="15.75" x14ac:dyDescent="0.25">
      <c r="A60" s="119" t="s">
        <v>85</v>
      </c>
      <c r="B60" s="120"/>
      <c r="C60" s="120"/>
      <c r="D60" s="121" t="s">
        <v>83</v>
      </c>
      <c r="E60" s="122">
        <f>E58-E59</f>
        <v>822.79</v>
      </c>
      <c r="F60" s="87"/>
      <c r="G60" s="109"/>
      <c r="H60" s="110"/>
      <c r="I60" s="110"/>
    </row>
    <row r="61" spans="1:9" s="1" customFormat="1" ht="15.75" x14ac:dyDescent="0.25">
      <c r="A61" s="17" t="s">
        <v>11</v>
      </c>
      <c r="B61" s="6"/>
      <c r="C61" s="6"/>
      <c r="D61" s="6"/>
      <c r="E61" s="6"/>
      <c r="F61" s="6"/>
      <c r="G61" s="19"/>
      <c r="H61" s="19"/>
    </row>
  </sheetData>
  <mergeCells count="7">
    <mergeCell ref="A58:C58"/>
    <mergeCell ref="A59:C59"/>
    <mergeCell ref="B47:B48"/>
    <mergeCell ref="A46:E46"/>
    <mergeCell ref="A38:C38"/>
    <mergeCell ref="C47:E47"/>
    <mergeCell ref="A57:C57"/>
  </mergeCells>
  <pageMargins left="0.31496062992125984" right="0.31496062992125984" top="0.35433070866141736" bottom="0.35433070866141736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2019-02-05T12:29:20Z</cp:lastPrinted>
  <dcterms:created xsi:type="dcterms:W3CDTF">2016-04-22T06:39:22Z</dcterms:created>
  <dcterms:modified xsi:type="dcterms:W3CDTF">2019-02-18T10:14:15Z</dcterms:modified>
</cp:coreProperties>
</file>