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9" i="1" l="1"/>
  <c r="E14" i="1" l="1"/>
  <c r="D9" i="1"/>
  <c r="E59" i="1" l="1"/>
  <c r="D55" i="1" l="1"/>
  <c r="D54" i="1"/>
  <c r="E35" i="1" s="1"/>
  <c r="E54" i="1" l="1"/>
  <c r="C54" i="1"/>
  <c r="B54" i="1"/>
  <c r="D41" i="1" l="1"/>
  <c r="B5" i="1" l="1"/>
  <c r="E21" i="1" l="1"/>
  <c r="E19" i="1" s="1"/>
  <c r="D42" i="1" l="1"/>
  <c r="D13" i="1"/>
  <c r="A43" i="1"/>
  <c r="D39" i="1"/>
  <c r="E18" i="1"/>
  <c r="D35" i="1" l="1"/>
  <c r="D11" i="1" l="1"/>
  <c r="E16" i="1" l="1"/>
  <c r="E17" i="1"/>
  <c r="D15" i="1" l="1"/>
  <c r="D14" i="1"/>
  <c r="D12" i="1" l="1"/>
  <c r="D10" i="1"/>
  <c r="E8" i="1"/>
  <c r="D19" i="1" l="1"/>
  <c r="D36" i="1" l="1"/>
  <c r="E36" i="1"/>
  <c r="E43" i="1" l="1"/>
  <c r="D44" i="1" s="1"/>
</calcChain>
</file>

<file path=xl/sharedStrings.xml><?xml version="1.0" encoding="utf-8"?>
<sst xmlns="http://schemas.openxmlformats.org/spreadsheetml/2006/main" count="131" uniqueCount="84">
  <si>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</si>
  <si>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</si>
  <si>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</si>
  <si>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</si>
  <si>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</si>
  <si>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</si>
  <si>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</si>
  <si>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</si>
  <si>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</si>
  <si>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</si>
  <si>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</si>
  <si>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</si>
  <si>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</si>
  <si>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</si>
  <si>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</si>
  <si>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</si>
  <si>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д.7</t>
  </si>
  <si>
    <t>июнь</t>
  </si>
  <si>
    <t>Остаток средств на конец периода (+ есть средства, -задолженность)</t>
  </si>
  <si>
    <t>июль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</si>
  <si>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</si>
  <si>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</si>
  <si>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</si>
  <si>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</si>
  <si>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</si>
  <si>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</si>
  <si>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7. Обслуживание спецсчета</t>
  </si>
  <si>
    <t>8.Работы по ремонту общедомового имущества всего, в т.ч.</t>
  </si>
  <si>
    <t>руб</t>
  </si>
  <si>
    <t>ноябрь</t>
  </si>
  <si>
    <t>Площадь дома, м2</t>
  </si>
  <si>
    <t>Ресурсоснабжающая организация (РСО)</t>
  </si>
  <si>
    <t>ИТОГО</t>
  </si>
  <si>
    <t>Финансовый счет дома</t>
  </si>
  <si>
    <t>апрель</t>
  </si>
  <si>
    <t>Всего начислено УК Атал</t>
  </si>
  <si>
    <t>сентябрь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</si>
  <si>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</si>
  <si>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</si>
  <si>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</si>
  <si>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</si>
  <si>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руб.</t>
  </si>
  <si>
    <t>Получено средств от сдачи металлолома</t>
  </si>
  <si>
    <t>прочим потребит. и на производ. нужды</t>
  </si>
  <si>
    <t>*электроизмерительные работы</t>
  </si>
  <si>
    <t>2018г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</si>
  <si>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</si>
  <si>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</si>
  <si>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</si>
  <si>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изготовление проектно-сметной документации по капремонту</t>
  </si>
  <si>
    <t>восстановление ХГВС в мусорокамере п.4</t>
  </si>
  <si>
    <t>восстановление ограничителей с торца подъезда 1</t>
  </si>
  <si>
    <t>косметический ремонт п.3</t>
  </si>
  <si>
    <t>установка пластиковых окон в подъезде 2,3</t>
  </si>
  <si>
    <t>ремонт стен после установки пластиковых окон п.2</t>
  </si>
  <si>
    <t>ремонт мягкой кровли балконных козырьков кв.37,144</t>
  </si>
  <si>
    <t>май,окт</t>
  </si>
  <si>
    <t>ремонт и восстановление межпанельных швов, кв.19,23,41,171,39</t>
  </si>
  <si>
    <t>изготовление и установка заслонки шибера мусоропровода п.5</t>
  </si>
  <si>
    <t>декабрь</t>
  </si>
  <si>
    <t>работы на общедомовой системе канализации кв.187</t>
  </si>
  <si>
    <t>восстановление ливневок п.1-6</t>
  </si>
  <si>
    <t>косметический ремонт входов в подъезды п1-6</t>
  </si>
  <si>
    <t>косметический ремонт цоколя здания</t>
  </si>
  <si>
    <t>замена задвижек в теплоузле №4</t>
  </si>
  <si>
    <t>Получено средств от применения повыш.коэфф-та к квартирам без ИПУ</t>
  </si>
  <si>
    <t>9. Расходы на коммун.услуги в целях содержания общего имущества дома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</si>
  <si>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</si>
  <si>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</si>
  <si>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</si>
  <si>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</si>
  <si>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</si>
  <si>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</si>
  <si>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</si>
  <si>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</si>
  <si>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</si>
  <si>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</si>
  <si>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</si>
  <si>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замена мусороприемных клапанов п.3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</si>
  <si>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</si>
  <si>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</si>
  <si>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</si>
  <si>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>Остаток средств на спецсчете на 01.01.2019 г</t>
  </si>
  <si>
    <t>Израсходовано на капремонт со спецсчета в 2018 г (капитальный ремонт кровли)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</si>
</sst>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0" borderId="12" xfId="0" applyNumberFormat="1" applyFont="1" applyFill="1" applyBorder="1" applyAlignment="1">
      <alignment vertical="top" wrapText="1"/>
    </xf>
    <xf numFmtId="0" fontId="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/>
    <xf numFmtId="0" fontId="4" fillId="0" borderId="2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8" fillId="0" borderId="0" xfId="0" applyFont="1" applyFill="1"/>
    <xf numFmtId="0" fontId="0" fillId="0" borderId="0" xfId="0" applyFont="1" applyFill="1"/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0" xfId="0" applyFont="1" applyFill="1"/>
    <xf numFmtId="0" fontId="9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/>
    <xf numFmtId="0" fontId="1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3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5" fillId="0" borderId="13" xfId="1" applyNumberFormat="1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5" fillId="2" borderId="17" xfId="0" applyFont="1" applyFill="1" applyBorder="1" applyAlignment="1">
      <alignment horizontal="center" vertical="top" wrapText="1"/>
    </xf>
    <xf numFmtId="165" fontId="7" fillId="2" borderId="17" xfId="1" applyNumberFormat="1" applyFont="1" applyFill="1" applyBorder="1" applyAlignment="1">
      <alignment vertical="top" wrapText="1"/>
    </xf>
    <xf numFmtId="165" fontId="7" fillId="2" borderId="18" xfId="1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5" fillId="0" borderId="20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top" wrapText="1"/>
    </xf>
    <xf numFmtId="1" fontId="3" fillId="2" borderId="17" xfId="0" applyNumberFormat="1" applyFont="1" applyFill="1" applyBorder="1" applyAlignment="1">
      <alignment vertical="top" wrapText="1"/>
    </xf>
    <xf numFmtId="2" fontId="3" fillId="2" borderId="18" xfId="0" applyNumberFormat="1" applyFont="1" applyFill="1" applyBorder="1" applyAlignment="1">
      <alignment vertical="top" wrapText="1"/>
    </xf>
    <xf numFmtId="165" fontId="3" fillId="2" borderId="18" xfId="1" applyNumberFormat="1" applyFont="1" applyFill="1" applyBorder="1" applyAlignment="1">
      <alignment vertical="top" wrapText="1"/>
    </xf>
    <xf numFmtId="0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/>
    </xf>
    <xf numFmtId="165" fontId="4" fillId="0" borderId="13" xfId="1" applyNumberFormat="1" applyFont="1" applyFill="1" applyBorder="1" applyAlignment="1">
      <alignment vertical="top"/>
    </xf>
    <xf numFmtId="165" fontId="3" fillId="0" borderId="17" xfId="1" applyNumberFormat="1" applyFont="1" applyFill="1" applyBorder="1" applyAlignment="1">
      <alignment vertical="top"/>
    </xf>
    <xf numFmtId="165" fontId="3" fillId="0" borderId="18" xfId="1" applyNumberFormat="1" applyFont="1" applyFill="1" applyBorder="1" applyAlignment="1">
      <alignment vertical="top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5" fillId="0" borderId="0" xfId="0" applyFont="1"/>
    <xf numFmtId="0" fontId="9" fillId="0" borderId="0" xfId="0" applyFont="1"/>
    <xf numFmtId="0" fontId="4" fillId="0" borderId="1" xfId="0" applyFont="1" applyFill="1" applyBorder="1" applyAlignment="1">
      <alignment horizontal="center"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5" fillId="0" borderId="21" xfId="1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Alignment="1"/>
    <xf numFmtId="0" fontId="0" fillId="0" borderId="0" xfId="0" applyAlignment="1"/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37" zoomScale="75" zoomScaleNormal="75" workbookViewId="0">
      <selection activeCell="F48" sqref="F48:F53"/>
    </sheetView>
  </sheetViews>
  <sheetFormatPr defaultRowHeight="15.75" x14ac:dyDescent="0.25"/>
  <cols>
    <col min="1" max="1" width="79.7109375" style="5" customWidth="1"/>
    <col min="2" max="2" width="14.42578125" style="5" customWidth="1"/>
    <col min="3" max="3" width="13.5703125" style="5" customWidth="1"/>
    <col min="4" max="4" width="13.42578125" style="5" customWidth="1"/>
    <col min="5" max="5" width="14.140625" style="5" customWidth="1"/>
    <col min="6" max="6" width="11.85546875" style="20" bestFit="1" customWidth="1"/>
    <col min="7" max="7" width="9.140625" style="19"/>
    <col min="8" max="9" width="9.140625" style="21"/>
  </cols>
  <sheetData>
    <row r="1" spans="1:9" s="2" customFormat="1" ht="31.5" x14ac:dyDescent="0.25">
      <c r="A1" s="41" t="s">
        <v>12</v>
      </c>
      <c r="B1" s="5"/>
      <c r="C1" s="5" t="s">
        <v>45</v>
      </c>
      <c r="D1" s="42" t="s">
        <v>23</v>
      </c>
      <c r="E1" s="42">
        <v>12</v>
      </c>
      <c r="F1" s="20"/>
      <c r="G1" s="19"/>
      <c r="H1" s="19"/>
      <c r="I1" s="19"/>
    </row>
    <row r="2" spans="1:9" s="2" customFormat="1" x14ac:dyDescent="0.25">
      <c r="A2" s="43" t="s">
        <v>16</v>
      </c>
      <c r="B2" s="5"/>
      <c r="C2" s="5"/>
      <c r="D2" s="5"/>
      <c r="E2" s="5"/>
      <c r="F2" s="20"/>
      <c r="G2" s="19"/>
      <c r="H2" s="19"/>
      <c r="I2" s="19"/>
    </row>
    <row r="3" spans="1:9" s="2" customFormat="1" x14ac:dyDescent="0.25">
      <c r="A3" s="5" t="s">
        <v>30</v>
      </c>
      <c r="B3" s="5">
        <v>10687.61</v>
      </c>
      <c r="C3" s="5"/>
      <c r="D3" s="5"/>
      <c r="E3" s="5"/>
      <c r="F3" s="20"/>
      <c r="G3" s="19"/>
      <c r="H3" s="19"/>
      <c r="I3" s="19"/>
    </row>
    <row r="4" spans="1:9" s="2" customFormat="1" x14ac:dyDescent="0.25">
      <c r="A4" s="5" t="s">
        <v>37</v>
      </c>
      <c r="B4" s="5">
        <v>20.98</v>
      </c>
      <c r="C4" s="5">
        <v>21.05</v>
      </c>
      <c r="D4" s="5">
        <v>18.55</v>
      </c>
      <c r="E4" s="5"/>
      <c r="F4" s="20"/>
      <c r="G4" s="19"/>
      <c r="H4" s="19"/>
      <c r="I4" s="19"/>
    </row>
    <row r="5" spans="1:9" s="2" customFormat="1" x14ac:dyDescent="0.25">
      <c r="A5" s="5" t="s">
        <v>24</v>
      </c>
      <c r="B5" s="110">
        <f>B3*6*B4+B3*C4*3+D4*3*B3</f>
        <v>2615044.4148000004</v>
      </c>
      <c r="C5" s="44"/>
      <c r="D5" s="44"/>
      <c r="E5" s="5"/>
      <c r="F5" s="44"/>
      <c r="G5" s="5"/>
      <c r="H5" s="19"/>
      <c r="I5" s="19"/>
    </row>
    <row r="6" spans="1:9" s="2" customFormat="1" ht="16.5" thickBot="1" x14ac:dyDescent="0.3">
      <c r="A6" s="5" t="s">
        <v>0</v>
      </c>
      <c r="B6" s="5">
        <v>100</v>
      </c>
      <c r="C6" s="5"/>
      <c r="D6" s="5"/>
      <c r="E6" s="5"/>
      <c r="F6" s="44"/>
      <c r="G6" s="19"/>
      <c r="H6" s="19"/>
      <c r="I6" s="19"/>
    </row>
    <row r="7" spans="1:9" s="3" customFormat="1" ht="63" customHeight="1" x14ac:dyDescent="0.25">
      <c r="A7" s="6" t="s">
        <v>1</v>
      </c>
      <c r="B7" s="8" t="s">
        <v>13</v>
      </c>
      <c r="C7" s="8" t="s">
        <v>21</v>
      </c>
      <c r="D7" s="8" t="s">
        <v>25</v>
      </c>
      <c r="E7" s="7" t="s">
        <v>22</v>
      </c>
      <c r="F7" s="9"/>
      <c r="G7" s="9"/>
      <c r="H7" s="9"/>
      <c r="I7" s="9"/>
    </row>
    <row r="8" spans="1:9" s="2" customFormat="1" ht="15.75" customHeight="1" x14ac:dyDescent="0.25">
      <c r="A8" s="10" t="s">
        <v>2</v>
      </c>
      <c r="B8" s="30" t="s">
        <v>14</v>
      </c>
      <c r="C8" s="70" t="s">
        <v>28</v>
      </c>
      <c r="D8" s="11">
        <v>0.92</v>
      </c>
      <c r="E8" s="74">
        <f>D8*B3*E1</f>
        <v>117991.21440000001</v>
      </c>
      <c r="F8" s="20"/>
      <c r="G8" s="19"/>
      <c r="H8" s="19"/>
      <c r="I8" s="19"/>
    </row>
    <row r="9" spans="1:9" s="2" customFormat="1" ht="47.25" x14ac:dyDescent="0.25">
      <c r="A9" s="10" t="s">
        <v>3</v>
      </c>
      <c r="B9" s="30" t="s">
        <v>14</v>
      </c>
      <c r="C9" s="70" t="s">
        <v>28</v>
      </c>
      <c r="D9" s="11">
        <f>4.8+D10+D11+D12+D13</f>
        <v>6.6875439254738271</v>
      </c>
      <c r="E9" s="74">
        <f>D9*B3*E1</f>
        <v>857686.33600000001</v>
      </c>
      <c r="F9" s="20"/>
      <c r="G9" s="19"/>
      <c r="H9" s="19"/>
      <c r="I9" s="19"/>
    </row>
    <row r="10" spans="1:9" s="2" customFormat="1" x14ac:dyDescent="0.25">
      <c r="A10" s="12" t="s">
        <v>4</v>
      </c>
      <c r="B10" s="30"/>
      <c r="C10" s="70" t="s">
        <v>28</v>
      </c>
      <c r="D10" s="11">
        <f>E10/E1/B3</f>
        <v>6.1129975114486153E-2</v>
      </c>
      <c r="E10" s="74">
        <v>7840</v>
      </c>
      <c r="F10" s="20"/>
      <c r="G10" s="19"/>
      <c r="H10" s="19"/>
      <c r="I10" s="19"/>
    </row>
    <row r="11" spans="1:9" s="2" customFormat="1" x14ac:dyDescent="0.25">
      <c r="A11" s="12" t="s">
        <v>5</v>
      </c>
      <c r="B11" s="30"/>
      <c r="C11" s="70" t="s">
        <v>28</v>
      </c>
      <c r="D11" s="11">
        <f>E11/E1/B3</f>
        <v>0</v>
      </c>
      <c r="E11" s="74"/>
      <c r="F11" s="20"/>
      <c r="G11" s="19"/>
      <c r="H11" s="19"/>
      <c r="I11" s="19"/>
    </row>
    <row r="12" spans="1:9" s="2" customFormat="1" x14ac:dyDescent="0.25">
      <c r="A12" s="12" t="s">
        <v>6</v>
      </c>
      <c r="B12" s="30"/>
      <c r="C12" s="70" t="s">
        <v>28</v>
      </c>
      <c r="D12" s="11">
        <f>E12/B3/E1</f>
        <v>1.8264139503593413</v>
      </c>
      <c r="E12" s="74">
        <v>234240</v>
      </c>
      <c r="F12" s="20"/>
      <c r="G12" s="19"/>
      <c r="H12" s="19"/>
      <c r="I12" s="19"/>
    </row>
    <row r="13" spans="1:9" s="2" customFormat="1" x14ac:dyDescent="0.25">
      <c r="A13" s="12" t="s">
        <v>44</v>
      </c>
      <c r="B13" s="30"/>
      <c r="C13" s="70" t="s">
        <v>41</v>
      </c>
      <c r="D13" s="11">
        <f>E13/E1/B3</f>
        <v>0</v>
      </c>
      <c r="E13" s="74"/>
      <c r="F13" s="20"/>
      <c r="G13" s="19"/>
    </row>
    <row r="14" spans="1:9" s="2" customFormat="1" ht="47.25" x14ac:dyDescent="0.25">
      <c r="A14" s="10" t="s">
        <v>7</v>
      </c>
      <c r="B14" s="30" t="s">
        <v>14</v>
      </c>
      <c r="C14" s="70" t="s">
        <v>28</v>
      </c>
      <c r="D14" s="11">
        <f>E14/E1/B3</f>
        <v>3.9697369196667913</v>
      </c>
      <c r="E14" s="74">
        <f>14630*2.9*E1</f>
        <v>509124</v>
      </c>
      <c r="F14" s="20"/>
      <c r="G14" s="19"/>
      <c r="H14" s="19"/>
      <c r="I14" s="19"/>
    </row>
    <row r="15" spans="1:9" s="2" customFormat="1" x14ac:dyDescent="0.25">
      <c r="A15" s="10" t="s">
        <v>8</v>
      </c>
      <c r="B15" s="87" t="s">
        <v>47</v>
      </c>
      <c r="C15" s="70" t="s">
        <v>28</v>
      </c>
      <c r="D15" s="11">
        <f>E15/E1/B3</f>
        <v>1.9656951678937884</v>
      </c>
      <c r="E15" s="74">
        <v>252103</v>
      </c>
      <c r="F15" s="20"/>
      <c r="G15" s="19"/>
      <c r="H15" s="19"/>
      <c r="I15" s="19"/>
    </row>
    <row r="16" spans="1:9" s="2" customFormat="1" ht="15.75" customHeight="1" x14ac:dyDescent="0.25">
      <c r="A16" s="10" t="s">
        <v>9</v>
      </c>
      <c r="B16" s="87" t="s">
        <v>47</v>
      </c>
      <c r="C16" s="70" t="s">
        <v>28</v>
      </c>
      <c r="D16" s="11">
        <v>0.43</v>
      </c>
      <c r="E16" s="74">
        <f>D16*E1*B3</f>
        <v>55148.067600000002</v>
      </c>
      <c r="F16" s="20"/>
      <c r="G16" s="19"/>
      <c r="H16" s="19"/>
      <c r="I16" s="19"/>
    </row>
    <row r="17" spans="1:9" s="2" customFormat="1" ht="31.5" x14ac:dyDescent="0.25">
      <c r="A17" s="10" t="s">
        <v>67</v>
      </c>
      <c r="B17" s="30" t="s">
        <v>14</v>
      </c>
      <c r="C17" s="70" t="s">
        <v>28</v>
      </c>
      <c r="D17" s="11">
        <v>0.49</v>
      </c>
      <c r="E17" s="74">
        <f>D17*E1*B3</f>
        <v>62843.146800000002</v>
      </c>
      <c r="F17" s="20"/>
      <c r="G17" s="19"/>
      <c r="H17" s="19"/>
      <c r="I17" s="19"/>
    </row>
    <row r="18" spans="1:9" s="2" customFormat="1" ht="16.5" thickBot="1" x14ac:dyDescent="0.3">
      <c r="A18" s="31" t="s">
        <v>26</v>
      </c>
      <c r="B18" s="32" t="s">
        <v>14</v>
      </c>
      <c r="C18" s="33" t="s">
        <v>28</v>
      </c>
      <c r="D18" s="16">
        <v>0.18</v>
      </c>
      <c r="E18" s="75">
        <f>D18*E1*B3</f>
        <v>23085.237600000004</v>
      </c>
      <c r="F18" s="20"/>
      <c r="G18" s="19"/>
      <c r="H18" s="19"/>
      <c r="I18" s="19"/>
    </row>
    <row r="19" spans="1:9" s="2" customFormat="1" x14ac:dyDescent="0.25">
      <c r="A19" s="89" t="s">
        <v>27</v>
      </c>
      <c r="B19" s="90"/>
      <c r="C19" s="90"/>
      <c r="D19" s="91">
        <f>E19/E1/B3</f>
        <v>4.6693265223313096</v>
      </c>
      <c r="E19" s="92">
        <f>E20+E21+E22+E23+E24+E25+E26+E27+E28+E29+E30+E31+E32+E33+E34</f>
        <v>598847.29</v>
      </c>
      <c r="F19" s="20"/>
      <c r="G19" s="19"/>
      <c r="H19" s="19"/>
      <c r="I19" s="19"/>
    </row>
    <row r="20" spans="1:9" s="4" customFormat="1" x14ac:dyDescent="0.25">
      <c r="A20" s="10" t="s">
        <v>49</v>
      </c>
      <c r="B20" s="30" t="s">
        <v>34</v>
      </c>
      <c r="C20" s="109" t="s">
        <v>28</v>
      </c>
      <c r="D20" s="15"/>
      <c r="E20" s="74">
        <v>54547.14</v>
      </c>
      <c r="F20" s="45"/>
      <c r="G20" s="17"/>
      <c r="H20" s="17"/>
      <c r="I20" s="17"/>
    </row>
    <row r="21" spans="1:9" s="4" customFormat="1" x14ac:dyDescent="0.25">
      <c r="A21" s="10" t="s">
        <v>57</v>
      </c>
      <c r="B21" s="30" t="s">
        <v>56</v>
      </c>
      <c r="C21" s="109" t="s">
        <v>28</v>
      </c>
      <c r="D21" s="15"/>
      <c r="E21" s="74">
        <f>6480+12420</f>
        <v>18900</v>
      </c>
      <c r="F21" s="45"/>
      <c r="G21" s="17"/>
      <c r="H21" s="17"/>
      <c r="I21" s="17"/>
    </row>
    <row r="22" spans="1:9" s="55" customFormat="1" x14ac:dyDescent="0.25">
      <c r="A22" s="10" t="s">
        <v>78</v>
      </c>
      <c r="B22" s="30" t="s">
        <v>17</v>
      </c>
      <c r="C22" s="109" t="s">
        <v>28</v>
      </c>
      <c r="D22" s="15"/>
      <c r="E22" s="74">
        <v>9470.9699999999993</v>
      </c>
      <c r="F22" s="20"/>
      <c r="G22" s="19"/>
      <c r="H22" s="19"/>
      <c r="I22" s="19"/>
    </row>
    <row r="23" spans="1:9" s="55" customFormat="1" x14ac:dyDescent="0.25">
      <c r="A23" s="10" t="s">
        <v>62</v>
      </c>
      <c r="B23" s="30" t="s">
        <v>19</v>
      </c>
      <c r="C23" s="109" t="s">
        <v>28</v>
      </c>
      <c r="D23" s="15"/>
      <c r="E23" s="74">
        <v>32615.15</v>
      </c>
      <c r="F23" s="20"/>
      <c r="G23" s="19"/>
      <c r="H23" s="19"/>
      <c r="I23" s="19"/>
    </row>
    <row r="24" spans="1:9" s="55" customFormat="1" x14ac:dyDescent="0.25">
      <c r="A24" s="10" t="s">
        <v>63</v>
      </c>
      <c r="B24" s="30" t="s">
        <v>19</v>
      </c>
      <c r="C24" s="109" t="s">
        <v>28</v>
      </c>
      <c r="D24" s="15"/>
      <c r="E24" s="74">
        <v>77348.19</v>
      </c>
      <c r="F24" s="20"/>
      <c r="G24" s="19"/>
      <c r="H24" s="19"/>
      <c r="I24" s="19"/>
    </row>
    <row r="25" spans="1:9" s="55" customFormat="1" x14ac:dyDescent="0.25">
      <c r="A25" s="10" t="s">
        <v>64</v>
      </c>
      <c r="B25" s="30" t="s">
        <v>19</v>
      </c>
      <c r="C25" s="109" t="s">
        <v>28</v>
      </c>
      <c r="D25" s="15"/>
      <c r="E25" s="74">
        <v>11701.48</v>
      </c>
      <c r="F25" s="20"/>
      <c r="G25" s="19"/>
      <c r="H25" s="19"/>
      <c r="I25" s="19"/>
    </row>
    <row r="26" spans="1:9" s="55" customFormat="1" x14ac:dyDescent="0.25">
      <c r="A26" s="10" t="s">
        <v>50</v>
      </c>
      <c r="B26" s="30" t="s">
        <v>19</v>
      </c>
      <c r="C26" s="109" t="s">
        <v>28</v>
      </c>
      <c r="D26" s="15"/>
      <c r="E26" s="74">
        <v>2808.16</v>
      </c>
      <c r="F26" s="20"/>
      <c r="G26" s="19"/>
      <c r="H26" s="19"/>
      <c r="I26" s="19"/>
    </row>
    <row r="27" spans="1:9" s="55" customFormat="1" x14ac:dyDescent="0.25">
      <c r="A27" s="10" t="s">
        <v>61</v>
      </c>
      <c r="B27" s="30" t="s">
        <v>36</v>
      </c>
      <c r="C27" s="109" t="s">
        <v>28</v>
      </c>
      <c r="D27" s="15"/>
      <c r="E27" s="74">
        <v>26397.82</v>
      </c>
      <c r="F27" s="20"/>
      <c r="G27" s="19"/>
      <c r="H27" s="19"/>
      <c r="I27" s="19"/>
    </row>
    <row r="28" spans="1:9" s="55" customFormat="1" x14ac:dyDescent="0.25">
      <c r="A28" s="10" t="s">
        <v>51</v>
      </c>
      <c r="B28" s="30" t="s">
        <v>36</v>
      </c>
      <c r="C28" s="109" t="s">
        <v>28</v>
      </c>
      <c r="D28" s="11"/>
      <c r="E28" s="74">
        <v>3135.84</v>
      </c>
      <c r="F28" s="20"/>
      <c r="G28" s="19"/>
      <c r="H28" s="19"/>
      <c r="I28" s="19"/>
    </row>
    <row r="29" spans="1:9" s="55" customFormat="1" x14ac:dyDescent="0.25">
      <c r="A29" s="10" t="s">
        <v>52</v>
      </c>
      <c r="B29" s="30" t="s">
        <v>20</v>
      </c>
      <c r="C29" s="109" t="s">
        <v>28</v>
      </c>
      <c r="D29" s="11"/>
      <c r="E29" s="74">
        <v>121864.48</v>
      </c>
      <c r="F29" s="20"/>
      <c r="G29" s="19"/>
      <c r="H29" s="19"/>
      <c r="I29" s="19"/>
    </row>
    <row r="30" spans="1:9" s="55" customFormat="1" x14ac:dyDescent="0.25">
      <c r="A30" s="10" t="s">
        <v>53</v>
      </c>
      <c r="B30" s="30" t="s">
        <v>20</v>
      </c>
      <c r="C30" s="109" t="s">
        <v>28</v>
      </c>
      <c r="D30" s="11"/>
      <c r="E30" s="74">
        <v>218603.54</v>
      </c>
      <c r="F30" s="20"/>
      <c r="G30" s="19"/>
      <c r="H30" s="19"/>
      <c r="I30" s="19"/>
    </row>
    <row r="31" spans="1:9" s="55" customFormat="1" x14ac:dyDescent="0.25">
      <c r="A31" s="10" t="s">
        <v>54</v>
      </c>
      <c r="B31" s="30" t="s">
        <v>20</v>
      </c>
      <c r="C31" s="109" t="s">
        <v>28</v>
      </c>
      <c r="D31" s="15"/>
      <c r="E31" s="74">
        <v>3701.38</v>
      </c>
      <c r="F31" s="20"/>
      <c r="G31" s="19"/>
      <c r="H31" s="19"/>
      <c r="I31" s="19"/>
    </row>
    <row r="32" spans="1:9" s="55" customFormat="1" x14ac:dyDescent="0.25">
      <c r="A32" s="10" t="s">
        <v>55</v>
      </c>
      <c r="B32" s="30" t="s">
        <v>20</v>
      </c>
      <c r="C32" s="109" t="s">
        <v>28</v>
      </c>
      <c r="D32" s="15"/>
      <c r="E32" s="74">
        <v>14900</v>
      </c>
      <c r="F32" s="20"/>
      <c r="G32" s="19"/>
      <c r="H32" s="19"/>
      <c r="I32" s="19"/>
    </row>
    <row r="33" spans="1:10" s="55" customFormat="1" x14ac:dyDescent="0.25">
      <c r="A33" s="10" t="s">
        <v>58</v>
      </c>
      <c r="B33" s="30" t="s">
        <v>29</v>
      </c>
      <c r="C33" s="109" t="s">
        <v>28</v>
      </c>
      <c r="D33" s="15"/>
      <c r="E33" s="74">
        <v>750</v>
      </c>
      <c r="F33" s="20"/>
      <c r="G33" s="19"/>
      <c r="H33" s="19"/>
      <c r="I33" s="19"/>
    </row>
    <row r="34" spans="1:10" s="55" customFormat="1" ht="16.5" thickBot="1" x14ac:dyDescent="0.3">
      <c r="A34" s="88" t="s">
        <v>60</v>
      </c>
      <c r="B34" s="61" t="s">
        <v>59</v>
      </c>
      <c r="C34" s="26" t="s">
        <v>28</v>
      </c>
      <c r="D34" s="34"/>
      <c r="E34" s="111">
        <v>2103.14</v>
      </c>
      <c r="F34" s="20"/>
      <c r="G34" s="19"/>
      <c r="H34" s="19"/>
      <c r="I34" s="19"/>
    </row>
    <row r="35" spans="1:10" s="29" customFormat="1" ht="16.5" thickBot="1" x14ac:dyDescent="0.3">
      <c r="A35" s="13" t="s">
        <v>66</v>
      </c>
      <c r="B35" s="27"/>
      <c r="C35" s="27" t="s">
        <v>28</v>
      </c>
      <c r="D35" s="23">
        <f>E35/B3/E1</f>
        <v>1.233512216482451</v>
      </c>
      <c r="E35" s="84">
        <f>D54+D55</f>
        <v>158199.57000000012</v>
      </c>
      <c r="F35" s="39"/>
      <c r="G35" s="38"/>
      <c r="H35" s="28"/>
      <c r="I35" s="28"/>
      <c r="J35" s="28"/>
    </row>
    <row r="36" spans="1:10" s="2" customFormat="1" ht="16.5" thickBot="1" x14ac:dyDescent="0.3">
      <c r="A36" s="94" t="s">
        <v>10</v>
      </c>
      <c r="B36" s="95"/>
      <c r="C36" s="95"/>
      <c r="D36" s="96">
        <f>D8+D9+D14+D15+D16+D17+D18+D19+D35</f>
        <v>20.54581475184817</v>
      </c>
      <c r="E36" s="97">
        <f>E8+E9+E14+E15+E16+E17+E18+E19+E35</f>
        <v>2635027.8624000004</v>
      </c>
      <c r="F36" s="46"/>
      <c r="G36" s="24"/>
      <c r="H36" s="19"/>
      <c r="I36" s="19"/>
    </row>
    <row r="37" spans="1:10" s="29" customFormat="1" ht="16.5" thickBot="1" x14ac:dyDescent="0.3">
      <c r="A37" s="123" t="s">
        <v>33</v>
      </c>
      <c r="B37" s="124"/>
      <c r="C37" s="124"/>
      <c r="D37" s="56" t="s">
        <v>38</v>
      </c>
      <c r="E37" s="57" t="s">
        <v>39</v>
      </c>
      <c r="F37" s="37"/>
      <c r="G37" s="39"/>
      <c r="H37" s="58"/>
      <c r="I37" s="28"/>
      <c r="J37" s="28"/>
    </row>
    <row r="38" spans="1:10" s="63" customFormat="1" x14ac:dyDescent="0.25">
      <c r="A38" s="47" t="s">
        <v>48</v>
      </c>
      <c r="B38" s="35"/>
      <c r="C38" s="64" t="s">
        <v>41</v>
      </c>
      <c r="D38" s="85"/>
      <c r="E38" s="112">
        <v>-10372</v>
      </c>
      <c r="F38" s="48"/>
      <c r="G38" s="62"/>
      <c r="H38" s="62"/>
      <c r="I38" s="62"/>
    </row>
    <row r="39" spans="1:10" s="63" customFormat="1" x14ac:dyDescent="0.25">
      <c r="A39" s="12" t="s">
        <v>15</v>
      </c>
      <c r="B39" s="25"/>
      <c r="C39" s="64" t="s">
        <v>41</v>
      </c>
      <c r="D39" s="86">
        <f>1932*E1</f>
        <v>23184</v>
      </c>
      <c r="E39" s="76"/>
      <c r="F39" s="48"/>
      <c r="G39" s="62"/>
      <c r="H39" s="62"/>
      <c r="I39" s="62"/>
    </row>
    <row r="40" spans="1:10" s="63" customFormat="1" x14ac:dyDescent="0.25">
      <c r="A40" s="12" t="s">
        <v>42</v>
      </c>
      <c r="B40" s="25"/>
      <c r="C40" s="64" t="s">
        <v>41</v>
      </c>
      <c r="D40" s="86"/>
      <c r="E40" s="76"/>
      <c r="F40" s="48"/>
    </row>
    <row r="41" spans="1:10" s="67" customFormat="1" ht="15.75" customHeight="1" x14ac:dyDescent="0.25">
      <c r="A41" s="12" t="s">
        <v>65</v>
      </c>
      <c r="B41" s="25"/>
      <c r="C41" s="64" t="s">
        <v>41</v>
      </c>
      <c r="D41" s="86">
        <f>4998.92+7572.26+1382.29</f>
        <v>13953.470000000001</v>
      </c>
      <c r="E41" s="76"/>
      <c r="F41" s="49"/>
      <c r="G41" s="65"/>
      <c r="H41" s="66"/>
      <c r="I41" s="66"/>
      <c r="J41" s="66"/>
    </row>
    <row r="42" spans="1:10" s="63" customFormat="1" x14ac:dyDescent="0.25">
      <c r="A42" s="12" t="s">
        <v>40</v>
      </c>
      <c r="B42" s="25"/>
      <c r="C42" s="64" t="s">
        <v>41</v>
      </c>
      <c r="D42" s="86">
        <f>B5</f>
        <v>2615044.4148000004</v>
      </c>
      <c r="E42" s="76"/>
      <c r="F42" s="50"/>
      <c r="G42" s="62"/>
      <c r="H42" s="62"/>
      <c r="I42" s="62"/>
    </row>
    <row r="43" spans="1:10" s="63" customFormat="1" ht="16.5" thickBot="1" x14ac:dyDescent="0.3">
      <c r="A43" s="59" t="str">
        <f>A36</f>
        <v>итого расходы</v>
      </c>
      <c r="B43" s="60"/>
      <c r="C43" s="64" t="s">
        <v>41</v>
      </c>
      <c r="D43" s="77"/>
      <c r="E43" s="78">
        <f>E36</f>
        <v>2635027.8624000004</v>
      </c>
      <c r="F43" s="50"/>
      <c r="G43" s="62"/>
      <c r="H43" s="62"/>
      <c r="I43" s="62"/>
    </row>
    <row r="44" spans="1:10" s="69" customFormat="1" ht="15.75" customHeight="1" thickBot="1" x14ac:dyDescent="0.3">
      <c r="A44" s="79" t="s">
        <v>18</v>
      </c>
      <c r="B44" s="80"/>
      <c r="C44" s="81" t="s">
        <v>28</v>
      </c>
      <c r="D44" s="82">
        <f>E38+D39+D40+D41+D42-E43</f>
        <v>6782.0224000001326</v>
      </c>
      <c r="E44" s="83"/>
      <c r="F44" s="51"/>
      <c r="G44" s="68"/>
      <c r="H44" s="68"/>
      <c r="I44" s="68"/>
    </row>
    <row r="45" spans="1:10" s="2" customFormat="1" ht="16.5" customHeight="1" x14ac:dyDescent="0.25">
      <c r="A45" s="120" t="s">
        <v>46</v>
      </c>
      <c r="B45" s="121"/>
      <c r="C45" s="121"/>
      <c r="D45" s="121"/>
      <c r="E45" s="122"/>
      <c r="F45" s="52"/>
    </row>
    <row r="46" spans="1:10" s="55" customFormat="1" ht="15.75" customHeight="1" x14ac:dyDescent="0.25">
      <c r="A46" s="40" t="s">
        <v>31</v>
      </c>
      <c r="B46" s="125" t="s">
        <v>68</v>
      </c>
      <c r="C46" s="125" t="s">
        <v>35</v>
      </c>
      <c r="D46" s="127"/>
      <c r="E46" s="128"/>
      <c r="F46" s="20"/>
      <c r="G46" s="54"/>
      <c r="H46" s="54"/>
      <c r="I46" s="54"/>
    </row>
    <row r="47" spans="1:10" s="55" customFormat="1" ht="63" x14ac:dyDescent="0.25">
      <c r="A47" s="10"/>
      <c r="B47" s="126"/>
      <c r="C47" s="93" t="s">
        <v>69</v>
      </c>
      <c r="D47" s="93" t="s">
        <v>70</v>
      </c>
      <c r="E47" s="14" t="s">
        <v>43</v>
      </c>
      <c r="F47" s="20"/>
      <c r="G47" s="54"/>
      <c r="H47" s="54"/>
      <c r="I47" s="54"/>
    </row>
    <row r="48" spans="1:10" s="2" customFormat="1" ht="15.75" customHeight="1" x14ac:dyDescent="0.25">
      <c r="A48" s="22" t="s">
        <v>71</v>
      </c>
      <c r="B48" s="72">
        <v>2713840</v>
      </c>
      <c r="C48" s="72">
        <v>2713863</v>
      </c>
      <c r="D48" s="72"/>
      <c r="E48" s="73"/>
      <c r="F48" s="53"/>
    </row>
    <row r="49" spans="1:9" s="2" customFormat="1" ht="15.75" customHeight="1" x14ac:dyDescent="0.25">
      <c r="A49" s="22" t="s">
        <v>72</v>
      </c>
      <c r="B49" s="72">
        <v>1083984.08</v>
      </c>
      <c r="C49" s="72">
        <v>1038974</v>
      </c>
      <c r="D49" s="72">
        <v>63071.61</v>
      </c>
      <c r="E49" s="73"/>
      <c r="F49" s="53"/>
    </row>
    <row r="50" spans="1:9" s="2" customFormat="1" x14ac:dyDescent="0.25">
      <c r="A50" s="22" t="s">
        <v>73</v>
      </c>
      <c r="B50" s="72">
        <v>220722.87</v>
      </c>
      <c r="C50" s="72">
        <v>213752.73</v>
      </c>
      <c r="D50" s="72">
        <v>7992.9</v>
      </c>
      <c r="E50" s="73"/>
      <c r="F50" s="53"/>
    </row>
    <row r="51" spans="1:9" s="2" customFormat="1" x14ac:dyDescent="0.25">
      <c r="A51" s="22" t="s">
        <v>74</v>
      </c>
      <c r="B51" s="72">
        <v>419004.09</v>
      </c>
      <c r="C51" s="72">
        <v>404185.74</v>
      </c>
      <c r="D51" s="72">
        <v>18592.02</v>
      </c>
      <c r="E51" s="73"/>
      <c r="F51" s="53"/>
    </row>
    <row r="52" spans="1:9" s="2" customFormat="1" x14ac:dyDescent="0.25">
      <c r="A52" s="22" t="s">
        <v>75</v>
      </c>
      <c r="B52" s="72">
        <v>859740</v>
      </c>
      <c r="C52" s="72">
        <v>768028</v>
      </c>
      <c r="D52" s="72">
        <v>117774</v>
      </c>
      <c r="E52" s="73">
        <v>311</v>
      </c>
      <c r="F52" s="53"/>
    </row>
    <row r="53" spans="1:9" s="2" customFormat="1" ht="16.5" thickBot="1" x14ac:dyDescent="0.3">
      <c r="A53" s="98" t="s">
        <v>76</v>
      </c>
      <c r="B53" s="99">
        <v>123166</v>
      </c>
      <c r="C53" s="99">
        <v>123197</v>
      </c>
      <c r="D53" s="99"/>
      <c r="E53" s="100"/>
      <c r="F53" s="53"/>
    </row>
    <row r="54" spans="1:9" s="2" customFormat="1" ht="16.5" thickBot="1" x14ac:dyDescent="0.3">
      <c r="A54" s="36" t="s">
        <v>32</v>
      </c>
      <c r="B54" s="101">
        <f>SUM(B48:B53)</f>
        <v>5420457.04</v>
      </c>
      <c r="C54" s="101">
        <f>SUM(C48:C53)</f>
        <v>5262000.47</v>
      </c>
      <c r="D54" s="101">
        <f>SUM(D49:D53)</f>
        <v>207430.53</v>
      </c>
      <c r="E54" s="102">
        <f>SUM(E48:E52)</f>
        <v>311</v>
      </c>
      <c r="F54" s="5"/>
    </row>
    <row r="55" spans="1:9" s="63" customFormat="1" ht="15.75" customHeight="1" thickBot="1" x14ac:dyDescent="0.3">
      <c r="A55" s="103" t="s">
        <v>77</v>
      </c>
      <c r="B55" s="104"/>
      <c r="C55" s="104"/>
      <c r="D55" s="104">
        <f>B50+B51+B52-C50-C51-C52-D50-D51-D52-E52+B49-C49-D49</f>
        <v>-49230.959999999861</v>
      </c>
      <c r="E55" s="105"/>
      <c r="F55" s="71"/>
    </row>
    <row r="56" spans="1:9" s="108" customFormat="1" x14ac:dyDescent="0.25">
      <c r="A56" s="117" t="s">
        <v>79</v>
      </c>
      <c r="B56" s="118"/>
      <c r="C56" s="118"/>
      <c r="D56" s="71" t="s">
        <v>80</v>
      </c>
      <c r="E56" s="106">
        <v>3093.8</v>
      </c>
      <c r="F56" s="48"/>
      <c r="G56" s="62"/>
      <c r="H56" s="107"/>
      <c r="I56" s="107"/>
    </row>
    <row r="57" spans="1:9" s="108" customFormat="1" x14ac:dyDescent="0.25">
      <c r="A57" s="117" t="s">
        <v>81</v>
      </c>
      <c r="B57" s="118"/>
      <c r="C57" s="118"/>
      <c r="D57" s="71" t="s">
        <v>80</v>
      </c>
      <c r="E57" s="106">
        <v>2827.44</v>
      </c>
      <c r="F57" s="48"/>
      <c r="G57" s="62"/>
      <c r="H57" s="107"/>
      <c r="I57" s="107"/>
    </row>
    <row r="58" spans="1:9" s="108" customFormat="1" x14ac:dyDescent="0.25">
      <c r="A58" s="117" t="s">
        <v>83</v>
      </c>
      <c r="B58" s="119"/>
      <c r="C58" s="119"/>
      <c r="D58" s="71" t="s">
        <v>80</v>
      </c>
      <c r="E58" s="106">
        <v>2458</v>
      </c>
      <c r="F58" s="48"/>
      <c r="G58" s="62"/>
      <c r="H58" s="107"/>
      <c r="I58" s="107"/>
    </row>
    <row r="59" spans="1:9" s="108" customFormat="1" x14ac:dyDescent="0.25">
      <c r="A59" s="113" t="s">
        <v>82</v>
      </c>
      <c r="B59" s="114"/>
      <c r="C59" s="114"/>
      <c r="D59" s="115" t="s">
        <v>80</v>
      </c>
      <c r="E59" s="116">
        <f>E57-E58</f>
        <v>369.44000000000005</v>
      </c>
      <c r="F59" s="48"/>
      <c r="G59" s="62"/>
      <c r="H59" s="107"/>
      <c r="I59" s="107"/>
    </row>
    <row r="60" spans="1:9" s="1" customFormat="1" x14ac:dyDescent="0.25">
      <c r="A60" s="18" t="s">
        <v>11</v>
      </c>
      <c r="B60" s="5"/>
      <c r="C60" s="5"/>
      <c r="D60" s="5"/>
      <c r="E60" s="5"/>
      <c r="F60" s="5"/>
      <c r="G60" s="2"/>
      <c r="H60" s="2"/>
    </row>
  </sheetData>
  <mergeCells count="7">
    <mergeCell ref="A57:C57"/>
    <mergeCell ref="A58:C58"/>
    <mergeCell ref="A45:E45"/>
    <mergeCell ref="A37:C37"/>
    <mergeCell ref="B46:B47"/>
    <mergeCell ref="C46:E46"/>
    <mergeCell ref="A56:C56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2019-02-05T13:17:57Z</cp:lastPrinted>
  <dcterms:created xsi:type="dcterms:W3CDTF">2016-04-22T06:39:22Z</dcterms:created>
  <dcterms:modified xsi:type="dcterms:W3CDTF">2019-02-18T10:14:36Z</dcterms:modified>
</cp:coreProperties>
</file>