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9" i="1" l="1"/>
  <c r="E42" i="1" l="1"/>
  <c r="D42" i="1"/>
  <c r="E14" i="1"/>
  <c r="D9" i="1" l="1"/>
  <c r="E65" i="1" l="1"/>
  <c r="D60" i="1" l="1"/>
  <c r="E58" i="1"/>
  <c r="D61" i="1" s="1"/>
  <c r="E40" i="1" l="1"/>
  <c r="E60" i="1"/>
  <c r="C60" i="1"/>
  <c r="B60" i="1"/>
  <c r="D47" i="1" l="1"/>
  <c r="E19" i="1" l="1"/>
  <c r="D46" i="1" l="1"/>
  <c r="E30" i="1" l="1"/>
  <c r="E25" i="1"/>
  <c r="E41" i="1" l="1"/>
  <c r="D41" i="1" s="1"/>
  <c r="E24" i="1" l="1"/>
  <c r="E18" i="1" s="1"/>
  <c r="D13" i="1" l="1"/>
  <c r="C31" i="1"/>
  <c r="C42" i="1"/>
  <c r="C46" i="1"/>
  <c r="C49" i="1"/>
  <c r="A49" i="1"/>
  <c r="D45" i="1"/>
  <c r="D11" i="1"/>
  <c r="D40" i="1" l="1"/>
  <c r="E16" i="1" l="1"/>
  <c r="D10" i="1"/>
  <c r="D12" i="1"/>
  <c r="D14" i="1"/>
  <c r="D15" i="1"/>
  <c r="E17" i="1"/>
  <c r="E8" i="1"/>
  <c r="D48" i="1"/>
  <c r="D18" i="1" l="1"/>
  <c r="E49" i="1" l="1"/>
  <c r="D50" i="1" s="1"/>
</calcChain>
</file>

<file path=xl/sharedStrings.xml><?xml version="1.0" encoding="utf-8"?>
<sst xmlns="http://schemas.openxmlformats.org/spreadsheetml/2006/main" count="146" uniqueCount="94">
  <si>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</si>
  <si>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</si>
  <si>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</si>
  <si>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</si>
  <si>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</si>
  <si>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</si>
  <si>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</si>
  <si>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</si>
  <si>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</si>
  <si>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</si>
  <si>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</si>
  <si>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</si>
  <si>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</si>
  <si>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</si>
  <si>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</si>
  <si>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</si>
  <si>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д.9</t>
  </si>
  <si>
    <t>март</t>
  </si>
  <si>
    <t>май</t>
  </si>
  <si>
    <t>Остаток средств на конец периода (+ есть средства, -задолженность)</t>
  </si>
  <si>
    <t>сентябрь</t>
  </si>
  <si>
    <t>октябрь</t>
  </si>
  <si>
    <t>единица измерения работы и услуги</t>
  </si>
  <si>
    <t>Цена выполненной работы и услуги в руб.</t>
  </si>
  <si>
    <t>руб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</si>
  <si>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</si>
  <si>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</si>
  <si>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</si>
  <si>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Площадь дома, м2</t>
  </si>
  <si>
    <t>Ресурсоснабжающая организация (РСО)</t>
  </si>
  <si>
    <t>ИТОГО</t>
  </si>
  <si>
    <t>7.Работы по ремонту общедомового имущества всего, в т.ч.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</si>
  <si>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</si>
  <si>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</si>
  <si>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</si>
  <si>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</si>
  <si>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</si>
  <si>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Получено средств от сдачи металлолома</t>
  </si>
  <si>
    <t>ноябрь</t>
  </si>
  <si>
    <t>прочим потребит. и на производ. нужды</t>
  </si>
  <si>
    <t>*электроизмерительные работы</t>
  </si>
  <si>
    <t>руб.</t>
  </si>
  <si>
    <t>2018г</t>
  </si>
  <si>
    <t>Отчет по предоставлению коммунальных услуг по жилым помещениям за 2018 г</t>
  </si>
  <si>
    <t>по графику</t>
  </si>
  <si>
    <t>Остаток средств на 01/01/2018 г  (+ есть средства, -задолженность)</t>
  </si>
  <si>
    <t>работа на общедомовой системе отопления п.9</t>
  </si>
  <si>
    <t>февраль</t>
  </si>
  <si>
    <t>замена испарителей п.1-5</t>
  </si>
  <si>
    <t>замена дверей выхода на крышу п.5,6</t>
  </si>
  <si>
    <t>работы по технич. диагостированию внутридомового газового оборудования</t>
  </si>
  <si>
    <t>май, июнь</t>
  </si>
  <si>
    <t>ремонт кровли козырьков входов подъезды п.6-10</t>
  </si>
  <si>
    <t>июнь</t>
  </si>
  <si>
    <t>замена нижней разводки ХВС п.6-10</t>
  </si>
  <si>
    <t>июль</t>
  </si>
  <si>
    <t>ремонт мягкой кровли кв.313,314,117,156, машин.отделение п.8,9,10</t>
  </si>
  <si>
    <t>работы на общедомой системе ГВС</t>
  </si>
  <si>
    <t>9. Обслуживание спецсчета</t>
  </si>
  <si>
    <t>замена нижней разводки канализации п.2</t>
  </si>
  <si>
    <t>работы по подготовке к отопительному сезону</t>
  </si>
  <si>
    <t>ремонт и восстановление межпанельных швов, кв.30,365,4</t>
  </si>
  <si>
    <t>май,окт</t>
  </si>
  <si>
    <t>ремонт мягкой кровли балк.козырьков кв.195,314,396</t>
  </si>
  <si>
    <t>июнь,окт</t>
  </si>
  <si>
    <t>замена трассы ГВС п.6-10</t>
  </si>
  <si>
    <t>замена задвижки в теплоузле п.5,8</t>
  </si>
  <si>
    <t>установка метал.сетки на продухи подвала п.1-10</t>
  </si>
  <si>
    <t>работа на общедомовой системе канализации кв.87,160</t>
  </si>
  <si>
    <t>январь,дек</t>
  </si>
  <si>
    <t>замена нижней разводки ГВС  п.7,9</t>
  </si>
  <si>
    <t xml:space="preserve">косметический ремонт цоколя здания </t>
  </si>
  <si>
    <t>замена электродвигателя лебедки в лифте п.2</t>
  </si>
  <si>
    <t>установка и замена энергосберегающих светильников -168 шт</t>
  </si>
  <si>
    <t>установка решетки перед выходами на чердак и крышу  п.1-10</t>
  </si>
  <si>
    <t xml:space="preserve">5.Работы по обеспечению вывоза ТКО силами ООО УК "Атал"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</si>
  <si>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</si>
  <si>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8.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</si>
  <si>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</si>
  <si>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</si>
  <si>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</si>
  <si>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</si>
  <si>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</si>
  <si>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</si>
  <si>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</si>
  <si>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</si>
  <si>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</si>
  <si>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</si>
  <si>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</si>
  <si>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</si>
  <si>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</si>
  <si>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</si>
  <si>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>Остаток средств на спецсчете на 01.01.2019 г</t>
  </si>
  <si>
    <t xml:space="preserve">Израсходовано на капремонт со спецсчета в 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</si>
</sst>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4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8" fillId="0" borderId="0" xfId="0" applyFont="1" applyFill="1"/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/>
    <xf numFmtId="1" fontId="3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/>
    <xf numFmtId="0" fontId="0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Alignment="1">
      <alignment vertical="top"/>
    </xf>
    <xf numFmtId="0" fontId="7" fillId="2" borderId="7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11" fillId="0" borderId="0" xfId="0" applyFont="1" applyFill="1"/>
    <xf numFmtId="0" fontId="1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2" fillId="0" borderId="0" xfId="0" applyFont="1" applyFill="1" applyBorder="1"/>
    <xf numFmtId="0" fontId="5" fillId="0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3" fillId="0" borderId="0" xfId="0" applyFont="1" applyFill="1"/>
    <xf numFmtId="0" fontId="14" fillId="0" borderId="0" xfId="0" applyFont="1" applyFill="1"/>
    <xf numFmtId="0" fontId="5" fillId="0" borderId="0" xfId="0" applyFont="1" applyFill="1"/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 wrapText="1"/>
    </xf>
    <xf numFmtId="165" fontId="5" fillId="0" borderId="14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8" xfId="1" applyNumberFormat="1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 wrapText="1"/>
    </xf>
    <xf numFmtId="165" fontId="7" fillId="2" borderId="8" xfId="1" applyNumberFormat="1" applyFont="1" applyFill="1" applyBorder="1" applyAlignment="1">
      <alignment vertical="top" wrapText="1"/>
    </xf>
    <xf numFmtId="165" fontId="7" fillId="2" borderId="11" xfId="1" applyNumberFormat="1" applyFont="1" applyFill="1" applyBorder="1" applyAlignment="1">
      <alignment vertical="top" wrapText="1"/>
    </xf>
    <xf numFmtId="165" fontId="3" fillId="0" borderId="10" xfId="1" applyNumberFormat="1" applyFont="1" applyFill="1" applyBorder="1" applyAlignment="1">
      <alignment vertical="top"/>
    </xf>
    <xf numFmtId="165" fontId="3" fillId="0" borderId="18" xfId="1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165" fontId="3" fillId="0" borderId="18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1" xfId="1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vertical="top" wrapText="1"/>
    </xf>
    <xf numFmtId="165" fontId="3" fillId="2" borderId="6" xfId="1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1" fontId="3" fillId="2" borderId="10" xfId="0" applyNumberFormat="1" applyFont="1" applyFill="1" applyBorder="1" applyAlignment="1">
      <alignment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165" fontId="4" fillId="0" borderId="8" xfId="1" applyNumberFormat="1" applyFont="1" applyFill="1" applyBorder="1" applyAlignment="1">
      <alignment vertical="top"/>
    </xf>
    <xf numFmtId="165" fontId="4" fillId="0" borderId="11" xfId="1" applyNumberFormat="1" applyFont="1" applyFill="1" applyBorder="1" applyAlignment="1">
      <alignment vertical="top"/>
    </xf>
    <xf numFmtId="0" fontId="5" fillId="0" borderId="22" xfId="0" applyFont="1" applyFill="1" applyBorder="1" applyAlignment="1">
      <alignment vertical="top" wrapText="1"/>
    </xf>
    <xf numFmtId="165" fontId="5" fillId="0" borderId="23" xfId="1" applyNumberFormat="1" applyFont="1" applyFill="1" applyBorder="1" applyAlignment="1">
      <alignment vertical="top"/>
    </xf>
    <xf numFmtId="165" fontId="5" fillId="0" borderId="24" xfId="1" applyNumberFormat="1" applyFont="1" applyFill="1" applyBorder="1" applyAlignment="1">
      <alignment vertical="top"/>
    </xf>
    <xf numFmtId="166" fontId="7" fillId="0" borderId="0" xfId="1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5" fillId="2" borderId="0" xfId="0" applyFont="1" applyFill="1" applyAlignment="1">
      <alignment vertical="top" wrapText="1"/>
    </xf>
    <xf numFmtId="166" fontId="7" fillId="2" borderId="0" xfId="1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5" fontId="3" fillId="0" borderId="0" xfId="1" applyNumberFormat="1" applyFont="1" applyFill="1" applyAlignment="1">
      <alignment horizontal="right" vertical="top" wrapText="1"/>
    </xf>
    <xf numFmtId="165" fontId="4" fillId="0" borderId="21" xfId="1" applyNumberFormat="1" applyFont="1" applyFill="1" applyBorder="1" applyAlignment="1">
      <alignment vertical="top" wrapText="1"/>
    </xf>
    <xf numFmtId="165" fontId="5" fillId="0" borderId="13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 wrapText="1"/>
    </xf>
    <xf numFmtId="165" fontId="3" fillId="2" borderId="10" xfId="1" applyNumberFormat="1" applyFont="1" applyFill="1" applyBorder="1" applyAlignment="1">
      <alignment vertical="top" wrapText="1"/>
    </xf>
    <xf numFmtId="165" fontId="4" fillId="0" borderId="18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2" fillId="0" borderId="0" xfId="0" applyFont="1" applyAlignment="1"/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topLeftCell="A49" zoomScale="75" zoomScaleNormal="75" workbookViewId="0">
      <selection activeCell="F53" sqref="F53:F59"/>
    </sheetView>
  </sheetViews>
  <sheetFormatPr defaultRowHeight="15.75" x14ac:dyDescent="0.25"/>
  <cols>
    <col min="1" max="1" width="95.85546875" style="2" customWidth="1"/>
    <col min="2" max="2" width="14.42578125" style="2" customWidth="1"/>
    <col min="3" max="3" width="14.85546875" style="2" customWidth="1"/>
    <col min="4" max="4" width="14.140625" style="2" customWidth="1"/>
    <col min="5" max="5" width="14.42578125" style="2" customWidth="1"/>
    <col min="6" max="6" width="10" style="13" customWidth="1"/>
    <col min="7" max="7" width="9.140625" style="14"/>
  </cols>
  <sheetData>
    <row r="1" spans="1:7" s="19" customFormat="1" ht="31.5" x14ac:dyDescent="0.25">
      <c r="A1" s="35" t="s">
        <v>12</v>
      </c>
      <c r="B1" s="2"/>
      <c r="C1" s="2" t="s">
        <v>42</v>
      </c>
      <c r="D1" s="36" t="s">
        <v>25</v>
      </c>
      <c r="E1" s="2">
        <v>12</v>
      </c>
      <c r="F1" s="13"/>
      <c r="G1" s="14"/>
    </row>
    <row r="2" spans="1:7" s="19" customFormat="1" x14ac:dyDescent="0.25">
      <c r="A2" s="37" t="s">
        <v>16</v>
      </c>
      <c r="B2" s="2"/>
      <c r="C2" s="2"/>
      <c r="D2" s="2"/>
      <c r="E2" s="2"/>
      <c r="F2" s="13"/>
      <c r="G2" s="14"/>
    </row>
    <row r="3" spans="1:7" s="19" customFormat="1" x14ac:dyDescent="0.25">
      <c r="A3" s="2" t="s">
        <v>28</v>
      </c>
      <c r="B3" s="2">
        <v>22221.18</v>
      </c>
      <c r="C3" s="2"/>
      <c r="D3" s="2"/>
      <c r="E3" s="2"/>
      <c r="F3" s="13"/>
      <c r="G3" s="14"/>
    </row>
    <row r="4" spans="1:7" s="19" customFormat="1" x14ac:dyDescent="0.25">
      <c r="A4" s="2" t="s">
        <v>0</v>
      </c>
      <c r="B4" s="97">
        <v>22.33</v>
      </c>
      <c r="C4" s="97">
        <v>22.4</v>
      </c>
      <c r="D4" s="97">
        <v>19.8</v>
      </c>
      <c r="E4" s="2"/>
      <c r="F4" s="13"/>
      <c r="G4" s="14"/>
    </row>
    <row r="5" spans="1:7" s="19" customFormat="1" x14ac:dyDescent="0.25">
      <c r="A5" s="2" t="s">
        <v>26</v>
      </c>
      <c r="B5" s="116">
        <v>5786307.8799999999</v>
      </c>
      <c r="C5" s="38"/>
      <c r="D5" s="38"/>
      <c r="E5" s="2"/>
      <c r="F5" s="38"/>
      <c r="G5" s="2"/>
    </row>
    <row r="6" spans="1:7" s="19" customFormat="1" ht="16.5" thickBot="1" x14ac:dyDescent="0.3">
      <c r="A6" s="2" t="s">
        <v>1</v>
      </c>
      <c r="B6" s="2">
        <v>99.43</v>
      </c>
      <c r="C6" s="2"/>
      <c r="D6" s="2"/>
      <c r="E6" s="2"/>
      <c r="F6" s="38"/>
      <c r="G6" s="14"/>
    </row>
    <row r="7" spans="1:7" s="20" customFormat="1" ht="63" x14ac:dyDescent="0.25">
      <c r="A7" s="3" t="s">
        <v>2</v>
      </c>
      <c r="B7" s="5" t="s">
        <v>13</v>
      </c>
      <c r="C7" s="5" t="s">
        <v>22</v>
      </c>
      <c r="D7" s="5" t="s">
        <v>27</v>
      </c>
      <c r="E7" s="4" t="s">
        <v>23</v>
      </c>
      <c r="F7" s="15"/>
      <c r="G7" s="16"/>
    </row>
    <row r="8" spans="1:7" s="19" customFormat="1" x14ac:dyDescent="0.25">
      <c r="A8" s="6" t="s">
        <v>3</v>
      </c>
      <c r="B8" s="9" t="s">
        <v>14</v>
      </c>
      <c r="C8" s="115" t="s">
        <v>24</v>
      </c>
      <c r="D8" s="7">
        <v>0.92</v>
      </c>
      <c r="E8" s="73">
        <f>D8*B3*E1</f>
        <v>245321.8272</v>
      </c>
      <c r="F8" s="13"/>
      <c r="G8" s="14"/>
    </row>
    <row r="9" spans="1:7" s="19" customFormat="1" ht="32.25" customHeight="1" x14ac:dyDescent="0.25">
      <c r="A9" s="6" t="s">
        <v>4</v>
      </c>
      <c r="B9" s="9" t="s">
        <v>14</v>
      </c>
      <c r="C9" s="115" t="s">
        <v>24</v>
      </c>
      <c r="D9" s="7">
        <f>4.8+D10+D11+D12+D13</f>
        <v>6.7228614322011699</v>
      </c>
      <c r="E9" s="73">
        <f>D9*E1*B3</f>
        <v>1792678.9679999999</v>
      </c>
      <c r="F9" s="13"/>
      <c r="G9" s="14"/>
    </row>
    <row r="10" spans="1:7" s="19" customFormat="1" x14ac:dyDescent="0.25">
      <c r="A10" s="8" t="s">
        <v>5</v>
      </c>
      <c r="B10" s="9"/>
      <c r="C10" s="115" t="s">
        <v>24</v>
      </c>
      <c r="D10" s="7">
        <f>E10/E1/B3</f>
        <v>8.2953890537466199E-2</v>
      </c>
      <c r="E10" s="73">
        <v>22120</v>
      </c>
      <c r="F10" s="13"/>
      <c r="G10" s="14"/>
    </row>
    <row r="11" spans="1:7" s="19" customFormat="1" x14ac:dyDescent="0.25">
      <c r="A11" s="8" t="s">
        <v>6</v>
      </c>
      <c r="B11" s="9"/>
      <c r="C11" s="115" t="s">
        <v>24</v>
      </c>
      <c r="D11" s="7">
        <f>E11/E1/B3</f>
        <v>0</v>
      </c>
      <c r="E11" s="73"/>
      <c r="F11" s="13"/>
      <c r="G11" s="14"/>
    </row>
    <row r="12" spans="1:7" s="19" customFormat="1" x14ac:dyDescent="0.25">
      <c r="A12" s="8" t="s">
        <v>7</v>
      </c>
      <c r="B12" s="9"/>
      <c r="C12" s="115" t="s">
        <v>24</v>
      </c>
      <c r="D12" s="7">
        <f>E12/B3/E1</f>
        <v>1.8399075416637041</v>
      </c>
      <c r="E12" s="73">
        <v>490619</v>
      </c>
      <c r="F12" s="13"/>
      <c r="G12" s="14"/>
    </row>
    <row r="13" spans="1:7" s="19" customFormat="1" x14ac:dyDescent="0.25">
      <c r="A13" s="8" t="s">
        <v>40</v>
      </c>
      <c r="B13" s="9"/>
      <c r="C13" s="115" t="s">
        <v>41</v>
      </c>
      <c r="D13" s="7">
        <f>E13/E1/B3</f>
        <v>0</v>
      </c>
      <c r="E13" s="73"/>
      <c r="F13" s="13"/>
      <c r="G13" s="12"/>
    </row>
    <row r="14" spans="1:7" s="19" customFormat="1" ht="31.5" customHeight="1" x14ac:dyDescent="0.25">
      <c r="A14" s="6" t="s">
        <v>8</v>
      </c>
      <c r="B14" s="9" t="s">
        <v>14</v>
      </c>
      <c r="C14" s="115" t="s">
        <v>24</v>
      </c>
      <c r="D14" s="7">
        <f>E14/E1/B3</f>
        <v>3.8943026427939471</v>
      </c>
      <c r="E14" s="73">
        <f>29840*2.9*E1</f>
        <v>1038432</v>
      </c>
      <c r="F14" s="13"/>
      <c r="G14" s="14"/>
    </row>
    <row r="15" spans="1:7" s="19" customFormat="1" x14ac:dyDescent="0.25">
      <c r="A15" s="6" t="s">
        <v>9</v>
      </c>
      <c r="B15" s="86" t="s">
        <v>44</v>
      </c>
      <c r="C15" s="115" t="s">
        <v>24</v>
      </c>
      <c r="D15" s="7">
        <f>E15/E1/B3</f>
        <v>1.8867809900284322</v>
      </c>
      <c r="E15" s="73">
        <v>503118</v>
      </c>
      <c r="F15" s="13"/>
      <c r="G15" s="14"/>
    </row>
    <row r="16" spans="1:7" s="19" customFormat="1" ht="15.75" customHeight="1" x14ac:dyDescent="0.25">
      <c r="A16" s="6" t="s">
        <v>75</v>
      </c>
      <c r="B16" s="86" t="s">
        <v>44</v>
      </c>
      <c r="C16" s="115" t="s">
        <v>24</v>
      </c>
      <c r="D16" s="7">
        <v>0.43</v>
      </c>
      <c r="E16" s="73">
        <f>D16*E1*B3</f>
        <v>114661.28880000001</v>
      </c>
      <c r="F16" s="13"/>
      <c r="G16" s="14"/>
    </row>
    <row r="17" spans="1:7" s="19" customFormat="1" ht="31.5" customHeight="1" thickBot="1" x14ac:dyDescent="0.3">
      <c r="A17" s="88" t="s">
        <v>76</v>
      </c>
      <c r="B17" s="66" t="s">
        <v>14</v>
      </c>
      <c r="C17" s="67" t="s">
        <v>24</v>
      </c>
      <c r="D17" s="68">
        <v>0.49</v>
      </c>
      <c r="E17" s="87">
        <f>D17*E1*B3</f>
        <v>130660.5384</v>
      </c>
      <c r="F17" s="13"/>
      <c r="G17" s="14"/>
    </row>
    <row r="18" spans="1:7" s="19" customFormat="1" x14ac:dyDescent="0.25">
      <c r="A18" s="89" t="s">
        <v>31</v>
      </c>
      <c r="B18" s="90"/>
      <c r="C18" s="90"/>
      <c r="D18" s="91">
        <f>E18/E1/B3</f>
        <v>6.5094895575602489</v>
      </c>
      <c r="E18" s="92">
        <f>E19+E20+E21+E22+E23+E24+E25+E26+E27+E28+E29+E30+E31+E32+E33+E34+E35+E36+E37+E38+E39</f>
        <v>1735782.47</v>
      </c>
      <c r="F18" s="13"/>
      <c r="G18" s="14"/>
    </row>
    <row r="19" spans="1:7" s="21" customFormat="1" x14ac:dyDescent="0.25">
      <c r="A19" s="6" t="s">
        <v>68</v>
      </c>
      <c r="B19" s="9" t="s">
        <v>69</v>
      </c>
      <c r="C19" s="115" t="s">
        <v>24</v>
      </c>
      <c r="D19" s="10"/>
      <c r="E19" s="73">
        <f>1971.28+1065.1</f>
        <v>3036.38</v>
      </c>
      <c r="F19" s="39"/>
      <c r="G19" s="17"/>
    </row>
    <row r="20" spans="1:7" s="21" customFormat="1" x14ac:dyDescent="0.25">
      <c r="A20" s="6" t="s">
        <v>46</v>
      </c>
      <c r="B20" s="9" t="s">
        <v>47</v>
      </c>
      <c r="C20" s="115" t="s">
        <v>24</v>
      </c>
      <c r="D20" s="10"/>
      <c r="E20" s="73">
        <v>3712.89</v>
      </c>
      <c r="F20" s="39"/>
      <c r="G20" s="17"/>
    </row>
    <row r="21" spans="1:7" s="31" customFormat="1" x14ac:dyDescent="0.25">
      <c r="A21" s="6" t="s">
        <v>48</v>
      </c>
      <c r="B21" s="9" t="s">
        <v>17</v>
      </c>
      <c r="C21" s="115" t="s">
        <v>24</v>
      </c>
      <c r="D21" s="10"/>
      <c r="E21" s="73">
        <v>76540</v>
      </c>
      <c r="F21" s="13"/>
      <c r="G21" s="14"/>
    </row>
    <row r="22" spans="1:7" s="31" customFormat="1" x14ac:dyDescent="0.25">
      <c r="A22" s="6" t="s">
        <v>74</v>
      </c>
      <c r="B22" s="9" t="s">
        <v>17</v>
      </c>
      <c r="C22" s="115" t="s">
        <v>24</v>
      </c>
      <c r="D22" s="10"/>
      <c r="E22" s="73">
        <v>72878.87</v>
      </c>
      <c r="F22" s="13"/>
      <c r="G22" s="14"/>
    </row>
    <row r="23" spans="1:7" s="31" customFormat="1" x14ac:dyDescent="0.25">
      <c r="A23" s="6" t="s">
        <v>49</v>
      </c>
      <c r="B23" s="9" t="s">
        <v>18</v>
      </c>
      <c r="C23" s="115" t="s">
        <v>24</v>
      </c>
      <c r="D23" s="10"/>
      <c r="E23" s="73">
        <v>14000</v>
      </c>
      <c r="F23" s="13"/>
      <c r="G23" s="14"/>
    </row>
    <row r="24" spans="1:7" s="31" customFormat="1" x14ac:dyDescent="0.25">
      <c r="A24" s="6" t="s">
        <v>73</v>
      </c>
      <c r="B24" s="9" t="s">
        <v>51</v>
      </c>
      <c r="C24" s="115" t="s">
        <v>24</v>
      </c>
      <c r="D24" s="10"/>
      <c r="E24" s="73">
        <f>52626.32+37620.79+37044.46+38991.95</f>
        <v>166283.52000000002</v>
      </c>
      <c r="F24" s="13"/>
      <c r="G24" s="14"/>
    </row>
    <row r="25" spans="1:7" s="21" customFormat="1" x14ac:dyDescent="0.25">
      <c r="A25" s="6" t="s">
        <v>61</v>
      </c>
      <c r="B25" s="9" t="s">
        <v>62</v>
      </c>
      <c r="C25" s="115" t="s">
        <v>24</v>
      </c>
      <c r="D25" s="10"/>
      <c r="E25" s="73">
        <f>3600+10440</f>
        <v>14040</v>
      </c>
      <c r="F25" s="39"/>
      <c r="G25" s="17"/>
    </row>
    <row r="26" spans="1:7" s="31" customFormat="1" ht="15.75" customHeight="1" x14ac:dyDescent="0.25">
      <c r="A26" s="6" t="s">
        <v>50</v>
      </c>
      <c r="B26" s="9" t="s">
        <v>18</v>
      </c>
      <c r="C26" s="115" t="s">
        <v>24</v>
      </c>
      <c r="D26" s="10"/>
      <c r="E26" s="73">
        <v>191040</v>
      </c>
      <c r="F26" s="13"/>
      <c r="G26" s="14"/>
    </row>
    <row r="27" spans="1:7" s="31" customFormat="1" x14ac:dyDescent="0.25">
      <c r="A27" s="6" t="s">
        <v>52</v>
      </c>
      <c r="B27" s="9" t="s">
        <v>53</v>
      </c>
      <c r="C27" s="115" t="s">
        <v>24</v>
      </c>
      <c r="D27" s="10"/>
      <c r="E27" s="73">
        <v>22387.63</v>
      </c>
      <c r="F27" s="13"/>
      <c r="G27" s="14"/>
    </row>
    <row r="28" spans="1:7" s="31" customFormat="1" x14ac:dyDescent="0.25">
      <c r="A28" s="6" t="s">
        <v>54</v>
      </c>
      <c r="B28" s="9" t="s">
        <v>53</v>
      </c>
      <c r="C28" s="115" t="s">
        <v>24</v>
      </c>
      <c r="D28" s="10"/>
      <c r="E28" s="73">
        <v>282067.38</v>
      </c>
      <c r="F28" s="13"/>
      <c r="G28" s="14"/>
    </row>
    <row r="29" spans="1:7" s="31" customFormat="1" x14ac:dyDescent="0.25">
      <c r="A29" s="6" t="s">
        <v>72</v>
      </c>
      <c r="B29" s="9" t="s">
        <v>53</v>
      </c>
      <c r="C29" s="115" t="s">
        <v>24</v>
      </c>
      <c r="D29" s="10"/>
      <c r="E29" s="73">
        <v>8171.78</v>
      </c>
      <c r="F29" s="13"/>
      <c r="G29" s="14"/>
    </row>
    <row r="30" spans="1:7" s="31" customFormat="1" x14ac:dyDescent="0.25">
      <c r="A30" s="6" t="s">
        <v>63</v>
      </c>
      <c r="B30" s="9" t="s">
        <v>64</v>
      </c>
      <c r="C30" s="115" t="s">
        <v>24</v>
      </c>
      <c r="D30" s="10"/>
      <c r="E30" s="73">
        <f>3840+5400</f>
        <v>9240</v>
      </c>
      <c r="F30" s="13"/>
      <c r="G30" s="14"/>
    </row>
    <row r="31" spans="1:7" s="31" customFormat="1" x14ac:dyDescent="0.25">
      <c r="A31" s="6" t="s">
        <v>71</v>
      </c>
      <c r="B31" s="9" t="s">
        <v>55</v>
      </c>
      <c r="C31" s="115" t="str">
        <f>C30</f>
        <v>руб</v>
      </c>
      <c r="D31" s="10"/>
      <c r="E31" s="73">
        <v>89963.38</v>
      </c>
      <c r="F31" s="13"/>
      <c r="G31" s="14"/>
    </row>
    <row r="32" spans="1:7" s="31" customFormat="1" x14ac:dyDescent="0.25">
      <c r="A32" s="6" t="s">
        <v>56</v>
      </c>
      <c r="B32" s="9" t="s">
        <v>55</v>
      </c>
      <c r="C32" s="115" t="s">
        <v>24</v>
      </c>
      <c r="D32" s="10"/>
      <c r="E32" s="73">
        <v>91657.75</v>
      </c>
      <c r="F32" s="13"/>
      <c r="G32" s="14"/>
    </row>
    <row r="33" spans="1:10" s="31" customFormat="1" x14ac:dyDescent="0.25">
      <c r="A33" s="6" t="s">
        <v>57</v>
      </c>
      <c r="B33" s="9" t="s">
        <v>20</v>
      </c>
      <c r="C33" s="115" t="s">
        <v>24</v>
      </c>
      <c r="D33" s="10"/>
      <c r="E33" s="73">
        <v>5526</v>
      </c>
      <c r="F33" s="13"/>
      <c r="G33" s="14"/>
    </row>
    <row r="34" spans="1:10" s="21" customFormat="1" x14ac:dyDescent="0.25">
      <c r="A34" s="6" t="s">
        <v>70</v>
      </c>
      <c r="B34" s="9" t="s">
        <v>20</v>
      </c>
      <c r="C34" s="115" t="s">
        <v>24</v>
      </c>
      <c r="D34" s="7"/>
      <c r="E34" s="73">
        <v>79855.73</v>
      </c>
      <c r="F34" s="39"/>
      <c r="G34" s="17"/>
    </row>
    <row r="35" spans="1:10" s="21" customFormat="1" x14ac:dyDescent="0.25">
      <c r="A35" s="6" t="s">
        <v>59</v>
      </c>
      <c r="B35" s="9" t="s">
        <v>21</v>
      </c>
      <c r="C35" s="115" t="s">
        <v>24</v>
      </c>
      <c r="D35" s="7"/>
      <c r="E35" s="73">
        <v>51466.99</v>
      </c>
      <c r="F35" s="39"/>
      <c r="G35" s="17"/>
    </row>
    <row r="36" spans="1:10" s="21" customFormat="1" x14ac:dyDescent="0.25">
      <c r="A36" s="6" t="s">
        <v>60</v>
      </c>
      <c r="B36" s="9" t="s">
        <v>21</v>
      </c>
      <c r="C36" s="115" t="s">
        <v>24</v>
      </c>
      <c r="D36" s="7"/>
      <c r="E36" s="73">
        <v>38517.54</v>
      </c>
      <c r="F36" s="39"/>
      <c r="G36" s="17"/>
    </row>
    <row r="37" spans="1:10" s="21" customFormat="1" x14ac:dyDescent="0.25">
      <c r="A37" s="6" t="s">
        <v>65</v>
      </c>
      <c r="B37" s="9" t="s">
        <v>38</v>
      </c>
      <c r="C37" s="115" t="s">
        <v>24</v>
      </c>
      <c r="D37" s="7"/>
      <c r="E37" s="73">
        <v>499604.85</v>
      </c>
      <c r="F37" s="39"/>
      <c r="G37" s="17"/>
    </row>
    <row r="38" spans="1:10" s="21" customFormat="1" x14ac:dyDescent="0.25">
      <c r="A38" s="6" t="s">
        <v>66</v>
      </c>
      <c r="B38" s="9" t="s">
        <v>38</v>
      </c>
      <c r="C38" s="115" t="s">
        <v>24</v>
      </c>
      <c r="D38" s="7"/>
      <c r="E38" s="73">
        <v>5959.6</v>
      </c>
      <c r="F38" s="39"/>
      <c r="G38" s="17"/>
    </row>
    <row r="39" spans="1:10" s="21" customFormat="1" ht="16.5" thickBot="1" x14ac:dyDescent="0.3">
      <c r="A39" s="93" t="s">
        <v>67</v>
      </c>
      <c r="B39" s="94" t="s">
        <v>38</v>
      </c>
      <c r="C39" s="95" t="s">
        <v>24</v>
      </c>
      <c r="D39" s="96"/>
      <c r="E39" s="117">
        <v>9832.18</v>
      </c>
      <c r="F39" s="39"/>
      <c r="G39" s="17"/>
    </row>
    <row r="40" spans="1:10" s="24" customFormat="1" ht="16.5" thickBot="1" x14ac:dyDescent="0.3">
      <c r="A40" s="69" t="s">
        <v>77</v>
      </c>
      <c r="B40" s="70"/>
      <c r="C40" s="70" t="s">
        <v>24</v>
      </c>
      <c r="D40" s="84">
        <f>E40/B3/E1</f>
        <v>1.3552393482254317</v>
      </c>
      <c r="E40" s="85">
        <f>D60+D61</f>
        <v>361380.20999999996</v>
      </c>
      <c r="F40" s="32"/>
      <c r="G40" s="29"/>
      <c r="H40" s="23"/>
      <c r="I40" s="23"/>
      <c r="J40" s="23"/>
    </row>
    <row r="41" spans="1:10" s="19" customFormat="1" ht="16.5" thickBot="1" x14ac:dyDescent="0.3">
      <c r="A41" s="69" t="s">
        <v>58</v>
      </c>
      <c r="B41" s="103" t="s">
        <v>14</v>
      </c>
      <c r="C41" s="70" t="s">
        <v>24</v>
      </c>
      <c r="D41" s="84">
        <f>E41/B3/E1</f>
        <v>0.105</v>
      </c>
      <c r="E41" s="121">
        <f>0.18*B3*(E1-5)</f>
        <v>27998.686799999999</v>
      </c>
      <c r="F41" s="13"/>
      <c r="G41" s="12"/>
      <c r="H41" s="12"/>
      <c r="I41" s="12"/>
    </row>
    <row r="42" spans="1:10" s="19" customFormat="1" ht="16.5" thickBot="1" x14ac:dyDescent="0.3">
      <c r="A42" s="99" t="s">
        <v>10</v>
      </c>
      <c r="B42" s="100"/>
      <c r="C42" s="101" t="str">
        <f>C40</f>
        <v>руб</v>
      </c>
      <c r="D42" s="102">
        <f>D8+D9+D14+D15+D16+D17+D18+D40+D41</f>
        <v>22.31367397080923</v>
      </c>
      <c r="E42" s="120">
        <f>E8+E9+E14+E15+E16+E17+E18+E40+E41</f>
        <v>5950033.9891999997</v>
      </c>
      <c r="F42" s="40"/>
      <c r="G42" s="18"/>
    </row>
    <row r="43" spans="1:10" s="24" customFormat="1" ht="16.5" thickBot="1" x14ac:dyDescent="0.3">
      <c r="A43" s="130" t="s">
        <v>32</v>
      </c>
      <c r="B43" s="131"/>
      <c r="C43" s="131"/>
      <c r="D43" s="49" t="s">
        <v>34</v>
      </c>
      <c r="E43" s="50" t="s">
        <v>35</v>
      </c>
      <c r="F43" s="28"/>
      <c r="G43" s="32"/>
      <c r="H43" s="51"/>
      <c r="I43" s="23"/>
      <c r="J43" s="23"/>
    </row>
    <row r="44" spans="1:10" s="56" customFormat="1" x14ac:dyDescent="0.25">
      <c r="A44" s="41" t="s">
        <v>45</v>
      </c>
      <c r="B44" s="26"/>
      <c r="C44" s="54" t="s">
        <v>24</v>
      </c>
      <c r="D44" s="118">
        <v>175078</v>
      </c>
      <c r="E44" s="74"/>
      <c r="F44" s="42"/>
      <c r="G44" s="55"/>
    </row>
    <row r="45" spans="1:10" s="56" customFormat="1" x14ac:dyDescent="0.25">
      <c r="A45" s="8" t="s">
        <v>15</v>
      </c>
      <c r="B45" s="25"/>
      <c r="C45" s="57" t="s">
        <v>24</v>
      </c>
      <c r="D45" s="119">
        <f>3375*E1</f>
        <v>40500</v>
      </c>
      <c r="E45" s="75"/>
      <c r="F45" s="42"/>
      <c r="G45" s="55"/>
    </row>
    <row r="46" spans="1:10" s="56" customFormat="1" x14ac:dyDescent="0.25">
      <c r="A46" s="8" t="s">
        <v>37</v>
      </c>
      <c r="B46" s="25"/>
      <c r="C46" s="57" t="str">
        <f>C45</f>
        <v>руб</v>
      </c>
      <c r="D46" s="119">
        <f>1000+2600+5050</f>
        <v>8650</v>
      </c>
      <c r="E46" s="75"/>
      <c r="F46" s="42"/>
      <c r="G46" s="65"/>
    </row>
    <row r="47" spans="1:10" s="60" customFormat="1" x14ac:dyDescent="0.25">
      <c r="A47" s="8" t="s">
        <v>78</v>
      </c>
      <c r="B47" s="25"/>
      <c r="C47" s="57" t="s">
        <v>24</v>
      </c>
      <c r="D47" s="119">
        <f>13755.72+20289.31+15510.44</f>
        <v>49555.47</v>
      </c>
      <c r="E47" s="75"/>
      <c r="F47" s="43"/>
      <c r="G47" s="58"/>
      <c r="H47" s="59"/>
      <c r="I47" s="59"/>
      <c r="J47" s="59"/>
    </row>
    <row r="48" spans="1:10" s="56" customFormat="1" x14ac:dyDescent="0.25">
      <c r="A48" s="8" t="s">
        <v>36</v>
      </c>
      <c r="B48" s="25"/>
      <c r="C48" s="57" t="s">
        <v>24</v>
      </c>
      <c r="D48" s="119">
        <f>B5</f>
        <v>5786307.8799999999</v>
      </c>
      <c r="E48" s="75"/>
      <c r="F48" s="44"/>
      <c r="G48" s="55"/>
    </row>
    <row r="49" spans="1:9" s="56" customFormat="1" x14ac:dyDescent="0.25">
      <c r="A49" s="52" t="str">
        <f>A42</f>
        <v>итого расходы</v>
      </c>
      <c r="B49" s="53"/>
      <c r="C49" s="61" t="str">
        <f>C48</f>
        <v>руб</v>
      </c>
      <c r="D49" s="76"/>
      <c r="E49" s="77">
        <f>E42</f>
        <v>5950033.9891999997</v>
      </c>
      <c r="F49" s="44"/>
      <c r="G49" s="55"/>
    </row>
    <row r="50" spans="1:9" s="64" customFormat="1" ht="16.5" thickBot="1" x14ac:dyDescent="0.3">
      <c r="A50" s="45" t="s">
        <v>19</v>
      </c>
      <c r="B50" s="33"/>
      <c r="C50" s="62" t="s">
        <v>24</v>
      </c>
      <c r="D50" s="78">
        <f>D44+D45+D46+D47+D48-E49</f>
        <v>110057.36079999991</v>
      </c>
      <c r="E50" s="79"/>
      <c r="F50" s="46"/>
      <c r="G50" s="63"/>
    </row>
    <row r="51" spans="1:9" s="19" customFormat="1" ht="16.5" customHeight="1" x14ac:dyDescent="0.25">
      <c r="A51" s="127" t="s">
        <v>43</v>
      </c>
      <c r="B51" s="128"/>
      <c r="C51" s="128"/>
      <c r="D51" s="128"/>
      <c r="E51" s="129"/>
      <c r="F51" s="47"/>
    </row>
    <row r="52" spans="1:9" s="31" customFormat="1" ht="15.75" customHeight="1" x14ac:dyDescent="0.25">
      <c r="A52" s="34" t="s">
        <v>29</v>
      </c>
      <c r="B52" s="125" t="s">
        <v>79</v>
      </c>
      <c r="C52" s="125" t="s">
        <v>33</v>
      </c>
      <c r="D52" s="132"/>
      <c r="E52" s="133"/>
      <c r="F52" s="13"/>
      <c r="G52" s="30"/>
      <c r="H52" s="30"/>
      <c r="I52" s="30"/>
    </row>
    <row r="53" spans="1:9" s="31" customFormat="1" ht="63" x14ac:dyDescent="0.25">
      <c r="A53" s="6"/>
      <c r="B53" s="126"/>
      <c r="C53" s="98" t="s">
        <v>80</v>
      </c>
      <c r="D53" s="98" t="s">
        <v>81</v>
      </c>
      <c r="E53" s="82" t="s">
        <v>39</v>
      </c>
      <c r="F53" s="13"/>
      <c r="G53" s="30"/>
      <c r="H53" s="30"/>
      <c r="I53" s="30"/>
    </row>
    <row r="54" spans="1:9" s="19" customFormat="1" ht="15.75" customHeight="1" x14ac:dyDescent="0.25">
      <c r="A54" s="22" t="s">
        <v>82</v>
      </c>
      <c r="B54" s="71">
        <v>5687966.6900000004</v>
      </c>
      <c r="C54" s="71">
        <v>5687966.46</v>
      </c>
      <c r="D54" s="71"/>
      <c r="E54" s="72"/>
      <c r="F54" s="48"/>
    </row>
    <row r="55" spans="1:9" s="19" customFormat="1" ht="15.75" customHeight="1" x14ac:dyDescent="0.25">
      <c r="A55" s="22" t="s">
        <v>83</v>
      </c>
      <c r="B55" s="71">
        <v>2180367.38</v>
      </c>
      <c r="C55" s="71">
        <v>2082359.5</v>
      </c>
      <c r="D55" s="71">
        <v>141553.65</v>
      </c>
      <c r="E55" s="72"/>
      <c r="F55" s="48"/>
    </row>
    <row r="56" spans="1:9" s="19" customFormat="1" x14ac:dyDescent="0.25">
      <c r="A56" s="22" t="s">
        <v>84</v>
      </c>
      <c r="B56" s="71">
        <v>524684.97</v>
      </c>
      <c r="C56" s="71">
        <v>508644.52</v>
      </c>
      <c r="D56" s="71">
        <v>18602.46</v>
      </c>
      <c r="E56" s="72"/>
      <c r="F56" s="48"/>
    </row>
    <row r="57" spans="1:9" s="19" customFormat="1" x14ac:dyDescent="0.25">
      <c r="A57" s="22" t="s">
        <v>85</v>
      </c>
      <c r="B57" s="71">
        <v>936510.94</v>
      </c>
      <c r="C57" s="71">
        <v>902986.06</v>
      </c>
      <c r="D57" s="71">
        <v>42835.98</v>
      </c>
      <c r="E57" s="72"/>
      <c r="F57" s="48"/>
    </row>
    <row r="58" spans="1:9" s="19" customFormat="1" x14ac:dyDescent="0.25">
      <c r="A58" s="22" t="s">
        <v>86</v>
      </c>
      <c r="B58" s="71">
        <v>1945041</v>
      </c>
      <c r="C58" s="71">
        <v>1729641</v>
      </c>
      <c r="D58" s="71">
        <v>353644</v>
      </c>
      <c r="E58" s="72">
        <f>1033+560</f>
        <v>1593</v>
      </c>
      <c r="F58" s="48"/>
    </row>
    <row r="59" spans="1:9" s="19" customFormat="1" ht="16.5" thickBot="1" x14ac:dyDescent="0.3">
      <c r="A59" s="104" t="s">
        <v>87</v>
      </c>
      <c r="B59" s="105">
        <v>266537</v>
      </c>
      <c r="C59" s="105">
        <v>266568</v>
      </c>
      <c r="D59" s="105"/>
      <c r="E59" s="106"/>
      <c r="F59" s="48"/>
    </row>
    <row r="60" spans="1:9" s="19" customFormat="1" ht="16.5" thickBot="1" x14ac:dyDescent="0.3">
      <c r="A60" s="27" t="s">
        <v>30</v>
      </c>
      <c r="B60" s="80">
        <f>SUM(B54:B59)</f>
        <v>11541107.98</v>
      </c>
      <c r="C60" s="80">
        <f>SUM(C54:C59)</f>
        <v>11178165.540000001</v>
      </c>
      <c r="D60" s="80">
        <f>SUM(D55:D59)</f>
        <v>556636.09</v>
      </c>
      <c r="E60" s="81">
        <f>SUM(E54:E58)</f>
        <v>1593</v>
      </c>
      <c r="F60" s="2"/>
    </row>
    <row r="61" spans="1:9" s="56" customFormat="1" ht="15.75" customHeight="1" thickBot="1" x14ac:dyDescent="0.3">
      <c r="A61" s="107" t="s">
        <v>88</v>
      </c>
      <c r="B61" s="108"/>
      <c r="C61" s="108"/>
      <c r="D61" s="108">
        <f>B56+B57+B58-C56-C57-C58-D56-D57-D58-E58+B55-C55-D55</f>
        <v>-195255.87999999998</v>
      </c>
      <c r="E61" s="109"/>
      <c r="F61" s="83"/>
    </row>
    <row r="62" spans="1:9" s="1" customFormat="1" x14ac:dyDescent="0.25">
      <c r="A62" s="122" t="s">
        <v>89</v>
      </c>
      <c r="B62" s="123"/>
      <c r="C62" s="123"/>
      <c r="D62" s="83" t="s">
        <v>90</v>
      </c>
      <c r="E62" s="110">
        <v>6470.5</v>
      </c>
      <c r="F62" s="2"/>
      <c r="G62" s="19"/>
      <c r="H62" s="19"/>
    </row>
    <row r="63" spans="1:9" s="19" customFormat="1" x14ac:dyDescent="0.25">
      <c r="A63" s="122" t="s">
        <v>91</v>
      </c>
      <c r="B63" s="123"/>
      <c r="C63" s="123"/>
      <c r="D63" s="83" t="s">
        <v>90</v>
      </c>
      <c r="E63" s="110">
        <v>5788.28</v>
      </c>
      <c r="F63" s="13"/>
      <c r="G63" s="14"/>
    </row>
    <row r="64" spans="1:9" s="19" customFormat="1" x14ac:dyDescent="0.25">
      <c r="A64" s="122" t="s">
        <v>93</v>
      </c>
      <c r="B64" s="124"/>
      <c r="C64" s="124"/>
      <c r="D64" s="83" t="s">
        <v>90</v>
      </c>
      <c r="E64" s="110">
        <v>0</v>
      </c>
      <c r="F64" s="13"/>
      <c r="G64" s="14"/>
    </row>
    <row r="65" spans="1:5" x14ac:dyDescent="0.25">
      <c r="A65" s="111" t="s">
        <v>92</v>
      </c>
      <c r="B65" s="112"/>
      <c r="C65" s="112"/>
      <c r="D65" s="113" t="s">
        <v>90</v>
      </c>
      <c r="E65" s="114">
        <f>E63-E64</f>
        <v>5788.28</v>
      </c>
    </row>
    <row r="66" spans="1:5" x14ac:dyDescent="0.25">
      <c r="A66" s="11" t="s">
        <v>11</v>
      </c>
    </row>
  </sheetData>
  <mergeCells count="7">
    <mergeCell ref="A63:C63"/>
    <mergeCell ref="A64:C64"/>
    <mergeCell ref="B52:B53"/>
    <mergeCell ref="A51:E51"/>
    <mergeCell ref="A43:C43"/>
    <mergeCell ref="C52:E52"/>
    <mergeCell ref="A62:C62"/>
  </mergeCells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2019-02-18T11:16:53Z</cp:lastPrinted>
  <dcterms:created xsi:type="dcterms:W3CDTF">2016-04-22T06:39:22Z</dcterms:created>
  <dcterms:modified xsi:type="dcterms:W3CDTF">2019-02-18T11:16:58Z</dcterms:modified>
</cp:coreProperties>
</file>