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9" i="1" l="1"/>
  <c r="E14" i="1"/>
  <c r="D9" i="1" l="1"/>
  <c r="E26" i="1" l="1"/>
  <c r="D46" i="1"/>
  <c r="B41" i="1"/>
  <c r="E43" i="1"/>
  <c r="D45" i="1" l="1"/>
  <c r="E45" i="1" l="1"/>
  <c r="C45" i="1"/>
  <c r="B45" i="1"/>
  <c r="D32" i="1" l="1"/>
  <c r="E18" i="1" l="1"/>
  <c r="E19" i="1"/>
  <c r="D30" i="1" l="1"/>
  <c r="B3" i="1" l="1"/>
  <c r="D33" i="1" l="1"/>
  <c r="B5" i="1"/>
  <c r="C31" i="1"/>
  <c r="C27" i="1"/>
  <c r="C34" i="1" s="1"/>
  <c r="A34" i="1"/>
  <c r="D26" i="1" l="1"/>
  <c r="D12" i="1" l="1"/>
  <c r="D11" i="1" l="1"/>
  <c r="D14" i="1" l="1"/>
  <c r="E17" i="1"/>
  <c r="D13" i="1"/>
  <c r="E8" i="1"/>
  <c r="E16" i="1"/>
  <c r="D15" i="1"/>
  <c r="D10" i="1"/>
  <c r="D18" i="1"/>
  <c r="E27" i="1" l="1"/>
  <c r="D27" i="1" l="1"/>
  <c r="E34" i="1"/>
  <c r="D35" i="1" s="1"/>
</calcChain>
</file>

<file path=xl/sharedStrings.xml><?xml version="1.0" encoding="utf-8"?>
<sst xmlns="http://schemas.openxmlformats.org/spreadsheetml/2006/main" count="93" uniqueCount="66">
  <si>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</si>
  <si>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</si>
  <si>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</si>
  <si>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</si>
  <si>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</si>
  <si>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</si>
  <si>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</si>
  <si>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</si>
  <si>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</si>
  <si>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</si>
  <si>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</si>
  <si>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</si>
  <si>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</si>
  <si>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</si>
  <si>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</si>
  <si>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</si>
  <si>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д.31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</si>
  <si>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</si>
  <si>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</si>
  <si>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</si>
  <si>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</si>
  <si>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</si>
  <si>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</si>
  <si>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Начислено за данный период по статье "содержание помещения",руб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</si>
  <si>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</si>
  <si>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</si>
  <si>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</si>
  <si>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</si>
  <si>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</si>
  <si>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</si>
  <si>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</si>
  <si>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</si>
  <si>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</si>
  <si>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</si>
  <si>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</si>
  <si>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</si>
  <si>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</si>
  <si>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*Электроизмерительные работы</t>
  </si>
  <si>
    <t>7.Работы по ремонту общедомового имущества всего, в т.ч.</t>
  </si>
  <si>
    <t>2018г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</si>
  <si>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</si>
  <si>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</si>
  <si>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</si>
  <si>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8.обслуживание спецсчета</t>
  </si>
  <si>
    <t xml:space="preserve">установка решетки на 9 этаже после лифта </t>
  </si>
  <si>
    <t>апрель</t>
  </si>
  <si>
    <t>изоляция труб нижней разводки ГВС</t>
  </si>
  <si>
    <t>косметич.ремонт 1 этажа в подъезде</t>
  </si>
  <si>
    <t>июнь</t>
  </si>
  <si>
    <t>ремонт мягкой кровли кв.131,132,133</t>
  </si>
  <si>
    <t>изготовление оцинкованного фартука на кровлю</t>
  </si>
  <si>
    <t>в течение года</t>
  </si>
  <si>
    <t>работы на общедомовой системе отопления кв.24,119,126,79,78,74,96,122, 124,89,92,38,84 неж.помещ №1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</si>
  <si>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</si>
  <si>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9.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</si>
  <si>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</si>
  <si>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</si>
  <si>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</si>
  <si>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</si>
  <si>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</si>
  <si>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</si>
  <si>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</si>
  <si>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</si>
  <si>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</si>
  <si>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</si>
  <si>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по индивид. потреблению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</si>
</sst>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0" fillId="0" borderId="0" xfId="0" applyFill="1"/>
    <xf numFmtId="0" fontId="5" fillId="0" borderId="0" xfId="0" applyFont="1" applyFill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4" fillId="0" borderId="13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0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1" fontId="5" fillId="0" borderId="0" xfId="0" applyNumberFormat="1" applyFont="1" applyFill="1" applyAlignment="1">
      <alignment horizontal="right" vertical="top" wrapText="1"/>
    </xf>
    <xf numFmtId="0" fontId="9" fillId="0" borderId="0" xfId="0" applyFont="1" applyFill="1"/>
    <xf numFmtId="0" fontId="5" fillId="0" borderId="2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center" vertical="top" wrapText="1"/>
    </xf>
    <xf numFmtId="2" fontId="5" fillId="0" borderId="23" xfId="0" applyNumberFormat="1" applyFont="1" applyFill="1" applyBorder="1" applyAlignment="1">
      <alignment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10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/>
    <xf numFmtId="0" fontId="5" fillId="0" borderId="13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24" xfId="1" applyNumberFormat="1" applyFont="1" applyFill="1" applyBorder="1" applyAlignment="1">
      <alignment vertical="top" wrapText="1"/>
    </xf>
    <xf numFmtId="165" fontId="4" fillId="0" borderId="14" xfId="1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/>
    </xf>
    <xf numFmtId="165" fontId="4" fillId="0" borderId="14" xfId="1" applyNumberFormat="1" applyFont="1" applyFill="1" applyBorder="1" applyAlignment="1">
      <alignment vertical="top"/>
    </xf>
    <xf numFmtId="0" fontId="8" fillId="2" borderId="13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top" wrapText="1"/>
    </xf>
    <xf numFmtId="165" fontId="8" fillId="2" borderId="15" xfId="1" applyNumberFormat="1" applyFont="1" applyFill="1" applyBorder="1" applyAlignment="1">
      <alignment vertical="top" wrapText="1"/>
    </xf>
    <xf numFmtId="165" fontId="8" fillId="2" borderId="14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2" fontId="5" fillId="0" borderId="15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65" fontId="5" fillId="0" borderId="12" xfId="1" applyNumberFormat="1" applyFont="1" applyFill="1" applyBorder="1" applyAlignment="1">
      <alignment vertical="top" wrapText="1"/>
    </xf>
    <xf numFmtId="0" fontId="4" fillId="2" borderId="25" xfId="0" applyFont="1" applyFill="1" applyBorder="1" applyAlignment="1">
      <alignment vertical="top" wrapText="1"/>
    </xf>
    <xf numFmtId="1" fontId="4" fillId="2" borderId="26" xfId="0" applyNumberFormat="1" applyFont="1" applyFill="1" applyBorder="1" applyAlignment="1">
      <alignment vertical="top" wrapText="1"/>
    </xf>
    <xf numFmtId="1" fontId="5" fillId="2" borderId="26" xfId="0" applyNumberFormat="1" applyFont="1" applyFill="1" applyBorder="1" applyAlignment="1">
      <alignment horizontal="center" vertical="top" wrapText="1"/>
    </xf>
    <xf numFmtId="2" fontId="4" fillId="2" borderId="27" xfId="0" applyNumberFormat="1" applyFont="1" applyFill="1" applyBorder="1" applyAlignment="1">
      <alignment vertical="top" wrapText="1"/>
    </xf>
    <xf numFmtId="165" fontId="4" fillId="2" borderId="27" xfId="1" applyNumberFormat="1" applyFont="1" applyFill="1" applyBorder="1" applyAlignment="1">
      <alignment horizontal="right" vertical="top" wrapText="1"/>
    </xf>
    <xf numFmtId="0" fontId="5" fillId="0" borderId="10" xfId="0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0" fontId="6" fillId="0" borderId="25" xfId="0" applyFont="1" applyFill="1" applyBorder="1" applyAlignment="1">
      <alignment vertical="top" wrapText="1"/>
    </xf>
    <xf numFmtId="165" fontId="6" fillId="0" borderId="26" xfId="1" applyNumberFormat="1" applyFont="1" applyFill="1" applyBorder="1" applyAlignment="1">
      <alignment vertical="top"/>
    </xf>
    <xf numFmtId="165" fontId="6" fillId="0" borderId="27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165" fontId="4" fillId="0" borderId="0" xfId="1" applyNumberFormat="1" applyFont="1" applyFill="1" applyAlignment="1">
      <alignment horizontal="right"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6" fillId="0" borderId="17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="75" zoomScaleNormal="75" workbookViewId="0">
      <selection activeCell="F38" sqref="F38:F44"/>
    </sheetView>
  </sheetViews>
  <sheetFormatPr defaultRowHeight="15.75" x14ac:dyDescent="0.25"/>
  <cols>
    <col min="1" max="1" width="79.5703125" style="4" customWidth="1"/>
    <col min="2" max="2" width="15" style="4" customWidth="1"/>
    <col min="3" max="3" width="13.5703125" style="4" customWidth="1"/>
    <col min="4" max="4" width="14.5703125" style="4" customWidth="1"/>
    <col min="5" max="5" width="15" style="4" customWidth="1"/>
    <col min="6" max="6" width="9.85546875" style="16" bestFit="1" customWidth="1"/>
  </cols>
  <sheetData>
    <row r="1" spans="1:7" s="3" customFormat="1" ht="31.5" x14ac:dyDescent="0.25">
      <c r="A1" s="31" t="s">
        <v>12</v>
      </c>
      <c r="B1" s="4"/>
      <c r="C1" s="4" t="s">
        <v>39</v>
      </c>
      <c r="D1" s="32" t="s">
        <v>21</v>
      </c>
      <c r="E1" s="32">
        <v>12</v>
      </c>
      <c r="F1" s="16"/>
    </row>
    <row r="2" spans="1:7" s="3" customFormat="1" x14ac:dyDescent="0.25">
      <c r="A2" s="33" t="s">
        <v>16</v>
      </c>
      <c r="B2" s="4"/>
      <c r="C2" s="4"/>
      <c r="D2" s="4"/>
      <c r="E2" s="4"/>
      <c r="F2" s="16"/>
    </row>
    <row r="3" spans="1:7" s="3" customFormat="1" x14ac:dyDescent="0.25">
      <c r="A3" s="4" t="s">
        <v>25</v>
      </c>
      <c r="B3" s="4">
        <f>221.2+4973.2</f>
        <v>5194.3999999999996</v>
      </c>
      <c r="C3" s="4"/>
      <c r="D3" s="4"/>
      <c r="E3" s="43"/>
      <c r="F3" s="16"/>
    </row>
    <row r="4" spans="1:7" s="3" customFormat="1" ht="18" customHeight="1" x14ac:dyDescent="0.25">
      <c r="A4" s="4" t="s">
        <v>31</v>
      </c>
      <c r="B4" s="4">
        <v>21.1</v>
      </c>
      <c r="C4" s="4">
        <v>18.600000000000001</v>
      </c>
      <c r="D4" s="4"/>
      <c r="E4" s="4"/>
      <c r="F4" s="16"/>
    </row>
    <row r="5" spans="1:7" s="3" customFormat="1" x14ac:dyDescent="0.25">
      <c r="A5" s="4" t="s">
        <v>23</v>
      </c>
      <c r="B5" s="108">
        <f>B3*B4*9+B3*3*C4</f>
        <v>1276264.08</v>
      </c>
      <c r="C5" s="34"/>
      <c r="D5" s="34"/>
      <c r="E5" s="4"/>
      <c r="F5" s="34"/>
      <c r="G5" s="4"/>
    </row>
    <row r="6" spans="1:7" s="3" customFormat="1" ht="16.5" thickBot="1" x14ac:dyDescent="0.3">
      <c r="A6" s="4" t="s">
        <v>0</v>
      </c>
      <c r="B6" s="4">
        <v>100</v>
      </c>
      <c r="C6" s="4"/>
      <c r="D6" s="4"/>
      <c r="E6" s="4"/>
      <c r="F6" s="34"/>
    </row>
    <row r="7" spans="1:7" s="18" customFormat="1" ht="63" x14ac:dyDescent="0.25">
      <c r="A7" s="5" t="s">
        <v>1</v>
      </c>
      <c r="B7" s="7" t="s">
        <v>13</v>
      </c>
      <c r="C7" s="7" t="s">
        <v>19</v>
      </c>
      <c r="D7" s="7" t="s">
        <v>22</v>
      </c>
      <c r="E7" s="6" t="s">
        <v>20</v>
      </c>
      <c r="F7" s="8"/>
    </row>
    <row r="8" spans="1:7" s="3" customFormat="1" ht="15.75" customHeight="1" x14ac:dyDescent="0.25">
      <c r="A8" s="9" t="s">
        <v>2</v>
      </c>
      <c r="B8" s="22" t="s">
        <v>14</v>
      </c>
      <c r="C8" s="107" t="s">
        <v>24</v>
      </c>
      <c r="D8" s="10">
        <v>0.92</v>
      </c>
      <c r="E8" s="70">
        <f>D8*B3*E1</f>
        <v>57346.175999999999</v>
      </c>
      <c r="F8" s="16"/>
    </row>
    <row r="9" spans="1:7" s="3" customFormat="1" ht="47.25" x14ac:dyDescent="0.25">
      <c r="A9" s="9" t="s">
        <v>3</v>
      </c>
      <c r="B9" s="22" t="s">
        <v>14</v>
      </c>
      <c r="C9" s="107" t="s">
        <v>24</v>
      </c>
      <c r="D9" s="10">
        <f>4.8+D10+D11+D12+D13</f>
        <v>5.8063882899532828</v>
      </c>
      <c r="E9" s="70">
        <f>D9*E1*B3</f>
        <v>361928.43999999994</v>
      </c>
      <c r="F9" s="16"/>
    </row>
    <row r="10" spans="1:7" s="3" customFormat="1" x14ac:dyDescent="0.25">
      <c r="A10" s="11" t="s">
        <v>4</v>
      </c>
      <c r="B10" s="22"/>
      <c r="C10" s="107" t="s">
        <v>24</v>
      </c>
      <c r="D10" s="10">
        <f>E10/E1/B3</f>
        <v>0.11005441757790441</v>
      </c>
      <c r="E10" s="70">
        <v>6860</v>
      </c>
      <c r="F10" s="16"/>
    </row>
    <row r="11" spans="1:7" s="3" customFormat="1" x14ac:dyDescent="0.25">
      <c r="A11" s="11" t="s">
        <v>5</v>
      </c>
      <c r="B11" s="22"/>
      <c r="C11" s="107" t="s">
        <v>24</v>
      </c>
      <c r="D11" s="10">
        <f>E11/E1/B3</f>
        <v>0.13756802197238052</v>
      </c>
      <c r="E11" s="70">
        <v>8575</v>
      </c>
      <c r="F11" s="16"/>
    </row>
    <row r="12" spans="1:7" s="3" customFormat="1" x14ac:dyDescent="0.25">
      <c r="A12" s="82" t="s">
        <v>37</v>
      </c>
      <c r="B12" s="45"/>
      <c r="C12" s="46" t="s">
        <v>24</v>
      </c>
      <c r="D12" s="47">
        <f>E12/E1/B3</f>
        <v>0</v>
      </c>
      <c r="E12" s="71"/>
      <c r="F12" s="16"/>
    </row>
    <row r="13" spans="1:7" s="3" customFormat="1" x14ac:dyDescent="0.25">
      <c r="A13" s="11" t="s">
        <v>6</v>
      </c>
      <c r="B13" s="22"/>
      <c r="C13" s="107" t="s">
        <v>24</v>
      </c>
      <c r="D13" s="10">
        <f>E13/B3/E1</f>
        <v>0.75876585040299815</v>
      </c>
      <c r="E13" s="70">
        <v>47296</v>
      </c>
      <c r="F13" s="16"/>
    </row>
    <row r="14" spans="1:7" s="3" customFormat="1" ht="47.25" x14ac:dyDescent="0.25">
      <c r="A14" s="9" t="s">
        <v>7</v>
      </c>
      <c r="B14" s="22" t="s">
        <v>14</v>
      </c>
      <c r="C14" s="107" t="s">
        <v>24</v>
      </c>
      <c r="D14" s="10">
        <f>E14/E1/B3</f>
        <v>4.4479246881256742</v>
      </c>
      <c r="E14" s="70">
        <f>7967*2.9*E1</f>
        <v>277251.59999999998</v>
      </c>
      <c r="F14" s="16"/>
    </row>
    <row r="15" spans="1:7" s="3" customFormat="1" x14ac:dyDescent="0.25">
      <c r="A15" s="9" t="s">
        <v>8</v>
      </c>
      <c r="B15" s="84" t="s">
        <v>42</v>
      </c>
      <c r="C15" s="107" t="s">
        <v>24</v>
      </c>
      <c r="D15" s="10">
        <f>E15/E1/B3</f>
        <v>2.0178782278351046</v>
      </c>
      <c r="E15" s="70">
        <v>125780</v>
      </c>
      <c r="F15" s="16"/>
    </row>
    <row r="16" spans="1:7" s="3" customFormat="1" ht="18" customHeight="1" x14ac:dyDescent="0.25">
      <c r="A16" s="9" t="s">
        <v>9</v>
      </c>
      <c r="B16" s="84" t="s">
        <v>42</v>
      </c>
      <c r="C16" s="107" t="s">
        <v>24</v>
      </c>
      <c r="D16" s="10">
        <v>0.43</v>
      </c>
      <c r="E16" s="70">
        <f>D16*E1*B3</f>
        <v>26803.103999999999</v>
      </c>
      <c r="F16" s="16"/>
    </row>
    <row r="17" spans="1:10" s="3" customFormat="1" ht="32.25" thickBot="1" x14ac:dyDescent="0.3">
      <c r="A17" s="12" t="s">
        <v>53</v>
      </c>
      <c r="B17" s="86" t="s">
        <v>14</v>
      </c>
      <c r="C17" s="24" t="s">
        <v>24</v>
      </c>
      <c r="D17" s="14">
        <v>0.49</v>
      </c>
      <c r="E17" s="95">
        <f>D17*E1*B3</f>
        <v>30543.071999999996</v>
      </c>
      <c r="F17" s="16"/>
    </row>
    <row r="18" spans="1:10" s="3" customFormat="1" x14ac:dyDescent="0.25">
      <c r="A18" s="87" t="s">
        <v>38</v>
      </c>
      <c r="B18" s="85"/>
      <c r="C18" s="85"/>
      <c r="D18" s="88">
        <f>E18/E1/B3</f>
        <v>2.4559199971764465</v>
      </c>
      <c r="E18" s="89">
        <f>E19+E20+E21+E22+E23+E24</f>
        <v>153084.37</v>
      </c>
      <c r="F18" s="16"/>
    </row>
    <row r="19" spans="1:10" s="3" customFormat="1" ht="31.5" x14ac:dyDescent="0.25">
      <c r="A19" s="9" t="s">
        <v>52</v>
      </c>
      <c r="B19" s="22" t="s">
        <v>51</v>
      </c>
      <c r="C19" s="107" t="s">
        <v>24</v>
      </c>
      <c r="D19" s="10"/>
      <c r="E19" s="70">
        <f>585.24+1521.92+916.11+975.24+880.46+1353.85+735.51+915.08+647.76+1230.52+1493.53+864.06+1200.93+646.97+850.43+2335.26</f>
        <v>17152.870000000003</v>
      </c>
      <c r="F19" s="16"/>
    </row>
    <row r="20" spans="1:10" s="26" customFormat="1" x14ac:dyDescent="0.25">
      <c r="A20" s="9" t="s">
        <v>44</v>
      </c>
      <c r="B20" s="22" t="s">
        <v>45</v>
      </c>
      <c r="C20" s="107" t="s">
        <v>24</v>
      </c>
      <c r="D20" s="13"/>
      <c r="E20" s="70">
        <v>11456.37</v>
      </c>
      <c r="F20" s="16"/>
    </row>
    <row r="21" spans="1:10" s="26" customFormat="1" x14ac:dyDescent="0.25">
      <c r="A21" s="9" t="s">
        <v>46</v>
      </c>
      <c r="B21" s="22" t="s">
        <v>45</v>
      </c>
      <c r="C21" s="107" t="s">
        <v>24</v>
      </c>
      <c r="D21" s="13"/>
      <c r="E21" s="70">
        <v>13081.88</v>
      </c>
      <c r="F21" s="16"/>
    </row>
    <row r="22" spans="1:10" s="26" customFormat="1" x14ac:dyDescent="0.25">
      <c r="A22" s="9" t="s">
        <v>47</v>
      </c>
      <c r="B22" s="22" t="s">
        <v>48</v>
      </c>
      <c r="C22" s="107" t="s">
        <v>24</v>
      </c>
      <c r="D22" s="10"/>
      <c r="E22" s="70">
        <v>18735.62</v>
      </c>
      <c r="F22" s="16"/>
    </row>
    <row r="23" spans="1:10" s="26" customFormat="1" x14ac:dyDescent="0.25">
      <c r="A23" s="9" t="s">
        <v>49</v>
      </c>
      <c r="B23" s="22" t="s">
        <v>18</v>
      </c>
      <c r="C23" s="107" t="s">
        <v>24</v>
      </c>
      <c r="D23" s="13"/>
      <c r="E23" s="70">
        <v>85500.63</v>
      </c>
      <c r="F23" s="16"/>
    </row>
    <row r="24" spans="1:10" s="26" customFormat="1" ht="16.5" thickBot="1" x14ac:dyDescent="0.3">
      <c r="A24" s="90" t="s">
        <v>50</v>
      </c>
      <c r="B24" s="91" t="s">
        <v>18</v>
      </c>
      <c r="C24" s="92" t="s">
        <v>24</v>
      </c>
      <c r="D24" s="93"/>
      <c r="E24" s="109">
        <v>7157</v>
      </c>
      <c r="F24" s="16"/>
    </row>
    <row r="25" spans="1:10" s="21" customFormat="1" ht="16.5" thickBot="1" x14ac:dyDescent="0.3">
      <c r="A25" s="62" t="s">
        <v>43</v>
      </c>
      <c r="B25" s="63"/>
      <c r="C25" s="63" t="s">
        <v>28</v>
      </c>
      <c r="D25" s="83"/>
      <c r="E25" s="72"/>
      <c r="F25" s="27"/>
      <c r="G25" s="28"/>
      <c r="H25" s="20"/>
      <c r="I25" s="20"/>
      <c r="J25" s="20"/>
    </row>
    <row r="26" spans="1:10" s="21" customFormat="1" ht="15.75" customHeight="1" thickBot="1" x14ac:dyDescent="0.3">
      <c r="A26" s="62" t="s">
        <v>54</v>
      </c>
      <c r="B26" s="63"/>
      <c r="C26" s="63" t="s">
        <v>24</v>
      </c>
      <c r="D26" s="83">
        <f>E26/E1/B3</f>
        <v>2.3979670414292316</v>
      </c>
      <c r="E26" s="72">
        <f>D45+D46</f>
        <v>149472</v>
      </c>
      <c r="F26" s="27"/>
      <c r="G26" s="28"/>
      <c r="H26" s="20"/>
      <c r="I26" s="20"/>
      <c r="J26" s="20"/>
    </row>
    <row r="27" spans="1:10" s="3" customFormat="1" ht="17.25" customHeight="1" thickBot="1" x14ac:dyDescent="0.35">
      <c r="A27" s="96" t="s">
        <v>10</v>
      </c>
      <c r="B27" s="97"/>
      <c r="C27" s="98" t="str">
        <f>C26</f>
        <v>руб</v>
      </c>
      <c r="D27" s="99">
        <f>D8+D9+D14+D15+D16+D17+D18+D25+D26</f>
        <v>18.966078244519743</v>
      </c>
      <c r="E27" s="100">
        <f>E8+E9+E14+E15+E16+E17+E18+E25+E26</f>
        <v>1182208.7620000001</v>
      </c>
      <c r="F27" s="35"/>
      <c r="G27" s="2"/>
    </row>
    <row r="28" spans="1:10" s="21" customFormat="1" ht="16.5" thickBot="1" x14ac:dyDescent="0.3">
      <c r="A28" s="117" t="s">
        <v>29</v>
      </c>
      <c r="B28" s="118"/>
      <c r="C28" s="118"/>
      <c r="D28" s="48" t="s">
        <v>32</v>
      </c>
      <c r="E28" s="49" t="s">
        <v>33</v>
      </c>
      <c r="F28" s="29"/>
      <c r="G28" s="27"/>
      <c r="H28" s="50"/>
      <c r="I28" s="20"/>
      <c r="J28" s="20"/>
    </row>
    <row r="29" spans="1:10" s="54" customFormat="1" ht="15.75" customHeight="1" x14ac:dyDescent="0.25">
      <c r="A29" s="36" t="s">
        <v>40</v>
      </c>
      <c r="B29" s="25"/>
      <c r="C29" s="53" t="s">
        <v>28</v>
      </c>
      <c r="D29" s="110">
        <v>80169</v>
      </c>
      <c r="E29" s="66"/>
      <c r="F29" s="37"/>
    </row>
    <row r="30" spans="1:10" s="54" customFormat="1" x14ac:dyDescent="0.25">
      <c r="A30" s="11" t="s">
        <v>15</v>
      </c>
      <c r="B30" s="23"/>
      <c r="C30" s="55" t="s">
        <v>28</v>
      </c>
      <c r="D30" s="111">
        <f>674*E1</f>
        <v>8088</v>
      </c>
      <c r="E30" s="67"/>
      <c r="F30" s="37"/>
    </row>
    <row r="31" spans="1:10" s="54" customFormat="1" x14ac:dyDescent="0.25">
      <c r="A31" s="11" t="s">
        <v>35</v>
      </c>
      <c r="B31" s="23"/>
      <c r="C31" s="55" t="str">
        <f>C30</f>
        <v>руб.</v>
      </c>
      <c r="D31" s="111">
        <v>0</v>
      </c>
      <c r="E31" s="67"/>
      <c r="F31" s="37"/>
      <c r="G31" s="61"/>
    </row>
    <row r="32" spans="1:10" s="54" customFormat="1" ht="15.75" customHeight="1" x14ac:dyDescent="0.25">
      <c r="A32" s="11" t="s">
        <v>55</v>
      </c>
      <c r="B32" s="23"/>
      <c r="C32" s="55" t="s">
        <v>28</v>
      </c>
      <c r="D32" s="111">
        <f>9140.51+7942.27+2651.02</f>
        <v>19733.8</v>
      </c>
      <c r="E32" s="67"/>
      <c r="F32" s="38"/>
    </row>
    <row r="33" spans="1:10" s="56" customFormat="1" x14ac:dyDescent="0.25">
      <c r="A33" s="11" t="s">
        <v>34</v>
      </c>
      <c r="B33" s="23"/>
      <c r="C33" s="55" t="s">
        <v>28</v>
      </c>
      <c r="D33" s="111">
        <f>B5</f>
        <v>1276264.08</v>
      </c>
      <c r="E33" s="67"/>
      <c r="F33" s="39"/>
    </row>
    <row r="34" spans="1:10" s="56" customFormat="1" ht="16.5" thickBot="1" x14ac:dyDescent="0.3">
      <c r="A34" s="51" t="str">
        <f>A27</f>
        <v>итого расходы</v>
      </c>
      <c r="B34" s="52"/>
      <c r="C34" s="57" t="str">
        <f>C27</f>
        <v>руб</v>
      </c>
      <c r="D34" s="68"/>
      <c r="E34" s="69">
        <f>E27</f>
        <v>1182208.7620000001</v>
      </c>
      <c r="F34" s="39"/>
    </row>
    <row r="35" spans="1:10" s="60" customFormat="1" ht="15.75" customHeight="1" thickBot="1" x14ac:dyDescent="0.3">
      <c r="A35" s="75" t="s">
        <v>17</v>
      </c>
      <c r="B35" s="76"/>
      <c r="C35" s="77" t="s">
        <v>28</v>
      </c>
      <c r="D35" s="78">
        <f>D29+D30+D31+D32+D33-E34</f>
        <v>202046.11800000002</v>
      </c>
      <c r="E35" s="79"/>
      <c r="F35" s="40"/>
      <c r="G35" s="58"/>
      <c r="H35" s="59"/>
      <c r="I35" s="59"/>
      <c r="J35" s="59"/>
    </row>
    <row r="36" spans="1:10" s="3" customFormat="1" ht="16.5" customHeight="1" x14ac:dyDescent="0.25">
      <c r="A36" s="114" t="s">
        <v>41</v>
      </c>
      <c r="B36" s="115"/>
      <c r="C36" s="115"/>
      <c r="D36" s="115"/>
      <c r="E36" s="116"/>
      <c r="F36" s="41"/>
    </row>
    <row r="37" spans="1:10" s="26" customFormat="1" ht="15.75" customHeight="1" x14ac:dyDescent="0.25">
      <c r="A37" s="30" t="s">
        <v>26</v>
      </c>
      <c r="B37" s="112" t="s">
        <v>56</v>
      </c>
      <c r="C37" s="112" t="s">
        <v>30</v>
      </c>
      <c r="D37" s="119"/>
      <c r="E37" s="120"/>
      <c r="F37" s="16"/>
      <c r="G37" s="44"/>
      <c r="H37" s="44"/>
      <c r="I37" s="44"/>
    </row>
    <row r="38" spans="1:10" s="26" customFormat="1" ht="63" x14ac:dyDescent="0.25">
      <c r="A38" s="9"/>
      <c r="B38" s="113"/>
      <c r="C38" s="94" t="s">
        <v>65</v>
      </c>
      <c r="D38" s="94" t="s">
        <v>57</v>
      </c>
      <c r="E38" s="80" t="s">
        <v>36</v>
      </c>
      <c r="F38" s="16"/>
      <c r="G38" s="44"/>
      <c r="H38" s="44"/>
      <c r="I38" s="44"/>
    </row>
    <row r="39" spans="1:10" s="3" customFormat="1" ht="15.75" customHeight="1" x14ac:dyDescent="0.25">
      <c r="A39" s="19" t="s">
        <v>58</v>
      </c>
      <c r="B39" s="64">
        <v>1335885</v>
      </c>
      <c r="C39" s="64">
        <v>1335943</v>
      </c>
      <c r="D39" s="64"/>
      <c r="E39" s="65"/>
      <c r="F39" s="42"/>
    </row>
    <row r="40" spans="1:10" s="3" customFormat="1" ht="15.75" customHeight="1" x14ac:dyDescent="0.25">
      <c r="A40" s="19" t="s">
        <v>59</v>
      </c>
      <c r="B40" s="64">
        <v>600482</v>
      </c>
      <c r="C40" s="64">
        <v>539351</v>
      </c>
      <c r="D40" s="64">
        <v>71259.7</v>
      </c>
      <c r="E40" s="65"/>
      <c r="F40" s="42"/>
    </row>
    <row r="41" spans="1:10" s="3" customFormat="1" x14ac:dyDescent="0.25">
      <c r="A41" s="19" t="s">
        <v>60</v>
      </c>
      <c r="B41" s="64">
        <f>145463</f>
        <v>145463</v>
      </c>
      <c r="C41" s="64">
        <v>137377</v>
      </c>
      <c r="D41" s="64">
        <v>7580</v>
      </c>
      <c r="E41" s="65">
        <v>1571</v>
      </c>
      <c r="F41" s="42"/>
    </row>
    <row r="42" spans="1:10" s="3" customFormat="1" x14ac:dyDescent="0.25">
      <c r="A42" s="19" t="s">
        <v>61</v>
      </c>
      <c r="B42" s="64">
        <v>245409</v>
      </c>
      <c r="C42" s="64">
        <v>228038</v>
      </c>
      <c r="D42" s="64">
        <v>17614</v>
      </c>
      <c r="E42" s="65">
        <v>2633</v>
      </c>
      <c r="F42" s="42"/>
    </row>
    <row r="43" spans="1:10" s="3" customFormat="1" x14ac:dyDescent="0.25">
      <c r="A43" s="19" t="s">
        <v>62</v>
      </c>
      <c r="B43" s="64">
        <v>506063</v>
      </c>
      <c r="C43" s="64">
        <v>423227</v>
      </c>
      <c r="D43" s="64">
        <v>105637</v>
      </c>
      <c r="E43" s="65">
        <f>15723+25</f>
        <v>15748</v>
      </c>
      <c r="F43" s="42"/>
    </row>
    <row r="44" spans="1:10" s="3" customFormat="1" ht="16.5" thickBot="1" x14ac:dyDescent="0.3">
      <c r="A44" s="101" t="s">
        <v>63</v>
      </c>
      <c r="B44" s="102">
        <v>59774</v>
      </c>
      <c r="C44" s="102">
        <v>59775</v>
      </c>
      <c r="D44" s="102"/>
      <c r="E44" s="103"/>
      <c r="F44" s="42"/>
    </row>
    <row r="45" spans="1:10" s="3" customFormat="1" ht="16.5" thickBot="1" x14ac:dyDescent="0.3">
      <c r="A45" s="17" t="s">
        <v>27</v>
      </c>
      <c r="B45" s="73">
        <f>SUM(B39:B44)</f>
        <v>2893076</v>
      </c>
      <c r="C45" s="73">
        <f>SUM(C39:C44)</f>
        <v>2723711</v>
      </c>
      <c r="D45" s="73">
        <f>SUM(D40:D44)</f>
        <v>202090.7</v>
      </c>
      <c r="E45" s="74">
        <f>SUM(E39:E43)</f>
        <v>19952</v>
      </c>
      <c r="F45" s="4"/>
    </row>
    <row r="46" spans="1:10" s="54" customFormat="1" ht="15.75" customHeight="1" thickBot="1" x14ac:dyDescent="0.3">
      <c r="A46" s="104" t="s">
        <v>64</v>
      </c>
      <c r="B46" s="105"/>
      <c r="C46" s="105"/>
      <c r="D46" s="105">
        <f>B41+B42+B43-C41-C42-C43-D41-D42-D43-E43+B40-C40-D40-E41-E42</f>
        <v>-52618.7</v>
      </c>
      <c r="E46" s="106"/>
      <c r="F46" s="81"/>
    </row>
    <row r="47" spans="1:10" s="1" customFormat="1" x14ac:dyDescent="0.25">
      <c r="A47" s="15" t="s">
        <v>11</v>
      </c>
      <c r="B47" s="4"/>
      <c r="C47" s="4"/>
      <c r="D47" s="4"/>
      <c r="E47" s="4"/>
      <c r="F47" s="4"/>
      <c r="G47" s="3"/>
      <c r="H47" s="3"/>
    </row>
  </sheetData>
  <mergeCells count="4">
    <mergeCell ref="B37:B38"/>
    <mergeCell ref="A36:E36"/>
    <mergeCell ref="A28:C28"/>
    <mergeCell ref="C37:E37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2019-02-07T08:19:30Z</cp:lastPrinted>
  <dcterms:created xsi:type="dcterms:W3CDTF">2016-04-22T06:39:22Z</dcterms:created>
  <dcterms:modified xsi:type="dcterms:W3CDTF">2019-02-18T10:56:54Z</dcterms:modified>
</cp:coreProperties>
</file>