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/>
  <c r="D9" i="1" l="1"/>
  <c r="E58" i="1" l="1"/>
  <c r="E34" i="1" l="1"/>
  <c r="D54" i="1" l="1"/>
  <c r="D53" i="1"/>
  <c r="E53" i="1" l="1"/>
  <c r="C53" i="1"/>
  <c r="B53" i="1"/>
  <c r="D40" i="1" l="1"/>
  <c r="E31" i="1" l="1"/>
  <c r="E18" i="1"/>
  <c r="E19" i="1"/>
  <c r="E35" i="1" l="1"/>
  <c r="D35" i="1" s="1"/>
  <c r="E27" i="1" l="1"/>
  <c r="B3" i="1" l="1"/>
  <c r="D41" i="1" s="1"/>
  <c r="C36" i="1"/>
  <c r="A42" i="1"/>
  <c r="D39" i="1"/>
  <c r="D34" i="1" l="1"/>
  <c r="D12" i="1"/>
  <c r="E17" i="1"/>
  <c r="D11" i="1"/>
  <c r="D10" i="1"/>
  <c r="E16" i="1"/>
  <c r="D14" i="1"/>
  <c r="E8" i="1"/>
  <c r="D13" i="1"/>
  <c r="D15" i="1"/>
  <c r="D18" i="1" l="1"/>
  <c r="D36" i="1" s="1"/>
  <c r="E36" i="1" l="1"/>
  <c r="E42" i="1" s="1"/>
  <c r="D43" i="1" s="1"/>
</calcChain>
</file>

<file path=xl/sharedStrings.xml><?xml version="1.0" encoding="utf-8"?>
<sst xmlns="http://schemas.openxmlformats.org/spreadsheetml/2006/main" count="129" uniqueCount="81">
  <si>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</si>
  <si>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</si>
  <si>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</si>
  <si>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</si>
  <si>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</si>
  <si>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</si>
  <si>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</si>
  <si>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</si>
  <si>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</si>
  <si>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</si>
  <si>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</si>
  <si>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</si>
  <si>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</si>
  <si>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</si>
  <si>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</si>
  <si>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</si>
  <si>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д.35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</si>
  <si>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</si>
  <si>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</si>
  <si>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</si>
  <si>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</si>
  <si>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</si>
  <si>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</si>
  <si>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</si>
  <si>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</si>
  <si>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</si>
  <si>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</si>
  <si>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</si>
  <si>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</si>
  <si>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</si>
  <si>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7.Работы по ремонту общедомового имущества всего, в т.ч.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</si>
  <si>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</si>
  <si>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</si>
  <si>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</si>
  <si>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</si>
  <si>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</si>
  <si>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</si>
  <si>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</si>
  <si>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</si>
  <si>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</si>
  <si>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</si>
  <si>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</si>
  <si>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</si>
  <si>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замена дверей входа в мусорокамеру 3 шт</t>
  </si>
  <si>
    <t>замена аварийного участка трубы ГВС</t>
  </si>
  <si>
    <t>косметич.ремонт цоколя</t>
  </si>
  <si>
    <t>июнь</t>
  </si>
  <si>
    <t>замена дверей входа в подвал 3 шт</t>
  </si>
  <si>
    <t>установка досок объявления 3 шт</t>
  </si>
  <si>
    <t>установка урны при входе в подъезд 3 шт</t>
  </si>
  <si>
    <t>ремонт входной площадки в п.3</t>
  </si>
  <si>
    <t>устройство козырька входа в подвал п.2,3</t>
  </si>
  <si>
    <t>9. Обслуживание спецсчета</t>
  </si>
  <si>
    <t>работа на общедомовой системе отопления кв.41,95,68,55</t>
  </si>
  <si>
    <t>октябрь</t>
  </si>
  <si>
    <t>ремонт крыльца п.1,2</t>
  </si>
  <si>
    <t>устройство пандуса п.3</t>
  </si>
  <si>
    <t>ноябрь</t>
  </si>
  <si>
    <t>в течение года</t>
  </si>
  <si>
    <t>восстановление освещения в подъезде 2 после пожара</t>
  </si>
  <si>
    <t>замена задвижек в теплоузле №1</t>
  </si>
  <si>
    <t>монтаж электропроводки в подвале п.2,3</t>
  </si>
  <si>
    <t>ремонт на общедомовой системе канализации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</si>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</sst>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10" fillId="0" borderId="0" xfId="0" applyFont="1" applyFill="1"/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2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 wrapText="1"/>
    </xf>
    <xf numFmtId="0" fontId="4" fillId="0" borderId="12" xfId="0" applyNumberFormat="1" applyFont="1" applyFill="1" applyBorder="1" applyAlignment="1">
      <alignment vertical="top" wrapText="1"/>
    </xf>
    <xf numFmtId="165" fontId="4" fillId="0" borderId="7" xfId="1" applyNumberFormat="1" applyFont="1" applyFill="1" applyBorder="1" applyAlignment="1">
      <alignment vertical="top"/>
    </xf>
    <xf numFmtId="165" fontId="4" fillId="0" borderId="8" xfId="1" applyNumberFormat="1" applyFont="1" applyFill="1" applyBorder="1" applyAlignment="1">
      <alignment vertical="top"/>
    </xf>
    <xf numFmtId="165" fontId="3" fillId="0" borderId="10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165" fontId="7" fillId="2" borderId="10" xfId="1" applyNumberFormat="1" applyFont="1" applyFill="1" applyBorder="1" applyAlignment="1">
      <alignment vertical="top" wrapText="1"/>
    </xf>
    <xf numFmtId="165" fontId="7" fillId="2" borderId="11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horizontal="right"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top" wrapText="1"/>
    </xf>
    <xf numFmtId="2" fontId="4" fillId="0" borderId="20" xfId="0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1" fontId="3" fillId="2" borderId="10" xfId="0" applyNumberFormat="1" applyFont="1" applyFill="1" applyBorder="1" applyAlignment="1">
      <alignment vertical="top" wrapText="1"/>
    </xf>
    <xf numFmtId="1" fontId="4" fillId="2" borderId="10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vertical="top" wrapText="1"/>
    </xf>
    <xf numFmtId="165" fontId="3" fillId="2" borderId="10" xfId="1" applyNumberFormat="1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21" xfId="1" applyNumberFormat="1" applyFont="1" applyFill="1" applyBorder="1" applyAlignment="1">
      <alignment vertical="top" wrapText="1"/>
    </xf>
    <xf numFmtId="2" fontId="4" fillId="0" borderId="23" xfId="0" applyNumberFormat="1" applyFont="1" applyFill="1" applyBorder="1" applyAlignment="1">
      <alignment vertical="top" wrapText="1"/>
    </xf>
    <xf numFmtId="165" fontId="4" fillId="0" borderId="24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zoomScale="75" zoomScaleNormal="75" workbookViewId="0">
      <selection activeCell="F47" sqref="F47:F52"/>
    </sheetView>
  </sheetViews>
  <sheetFormatPr defaultRowHeight="15.75" x14ac:dyDescent="0.25"/>
  <cols>
    <col min="1" max="1" width="79" style="7" customWidth="1"/>
    <col min="2" max="2" width="15" style="7" customWidth="1"/>
    <col min="3" max="3" width="13.7109375" style="7" customWidth="1"/>
    <col min="4" max="4" width="14.140625" style="7" customWidth="1"/>
    <col min="5" max="5" width="14.42578125" style="7" customWidth="1"/>
    <col min="6" max="6" width="9.85546875" style="7" bestFit="1" customWidth="1"/>
    <col min="7" max="7" width="9.140625" style="15"/>
  </cols>
  <sheetData>
    <row r="1" spans="1:7" s="22" customFormat="1" ht="31.5" x14ac:dyDescent="0.25">
      <c r="A1" s="39" t="s">
        <v>12</v>
      </c>
      <c r="B1" s="7"/>
      <c r="C1" s="7" t="s">
        <v>39</v>
      </c>
      <c r="D1" s="40" t="s">
        <v>24</v>
      </c>
      <c r="E1" s="40">
        <v>12</v>
      </c>
      <c r="F1" s="7"/>
      <c r="G1" s="15"/>
    </row>
    <row r="2" spans="1:7" s="22" customFormat="1" ht="15.75" customHeight="1" x14ac:dyDescent="0.25">
      <c r="A2" s="41" t="s">
        <v>16</v>
      </c>
      <c r="B2" s="7"/>
      <c r="C2" s="7"/>
      <c r="D2" s="7"/>
      <c r="E2" s="42"/>
      <c r="F2" s="7"/>
      <c r="G2" s="15"/>
    </row>
    <row r="3" spans="1:7" s="22" customFormat="1" x14ac:dyDescent="0.25">
      <c r="A3" s="7" t="s">
        <v>26</v>
      </c>
      <c r="B3" s="7">
        <f>561.7+5534.5</f>
        <v>6096.2</v>
      </c>
      <c r="C3" s="7"/>
      <c r="D3" s="7"/>
      <c r="E3" s="92"/>
      <c r="F3" s="7"/>
      <c r="G3" s="15"/>
    </row>
    <row r="4" spans="1:7" s="22" customFormat="1" x14ac:dyDescent="0.25">
      <c r="A4" s="7" t="s">
        <v>33</v>
      </c>
      <c r="B4" s="7">
        <v>19.95</v>
      </c>
      <c r="C4" s="7">
        <v>17.850000000000001</v>
      </c>
      <c r="D4" s="7"/>
      <c r="E4" s="7"/>
      <c r="F4" s="7"/>
      <c r="G4" s="15"/>
    </row>
    <row r="5" spans="1:7" s="22" customFormat="1" ht="18" customHeight="1" x14ac:dyDescent="0.25">
      <c r="A5" s="7" t="s">
        <v>22</v>
      </c>
      <c r="B5" s="123">
        <v>1420292.21</v>
      </c>
      <c r="C5" s="43"/>
      <c r="D5" s="43"/>
      <c r="E5" s="7"/>
      <c r="F5" s="43"/>
      <c r="G5" s="7"/>
    </row>
    <row r="6" spans="1:7" s="22" customFormat="1" ht="16.5" thickBot="1" x14ac:dyDescent="0.3">
      <c r="A6" s="7" t="s">
        <v>0</v>
      </c>
      <c r="B6" s="7">
        <v>100</v>
      </c>
      <c r="C6" s="7"/>
      <c r="D6" s="7"/>
      <c r="E6" s="7"/>
      <c r="F6" s="43"/>
      <c r="G6" s="15"/>
    </row>
    <row r="7" spans="1:7" s="23" customFormat="1" ht="63" x14ac:dyDescent="0.25">
      <c r="A7" s="4" t="s">
        <v>1</v>
      </c>
      <c r="B7" s="6" t="s">
        <v>13</v>
      </c>
      <c r="C7" s="6" t="s">
        <v>20</v>
      </c>
      <c r="D7" s="6" t="s">
        <v>23</v>
      </c>
      <c r="E7" s="5" t="s">
        <v>21</v>
      </c>
      <c r="F7" s="8"/>
      <c r="G7" s="16"/>
    </row>
    <row r="8" spans="1:7" s="22" customFormat="1" ht="15.75" customHeight="1" x14ac:dyDescent="0.25">
      <c r="A8" s="9" t="s">
        <v>2</v>
      </c>
      <c r="B8" s="27" t="s">
        <v>14</v>
      </c>
      <c r="C8" s="117" t="s">
        <v>25</v>
      </c>
      <c r="D8" s="10">
        <v>0.92</v>
      </c>
      <c r="E8" s="76">
        <f>D8*B3*E1</f>
        <v>67302.047999999995</v>
      </c>
      <c r="F8" s="7"/>
      <c r="G8" s="15"/>
    </row>
    <row r="9" spans="1:7" s="22" customFormat="1" ht="47.25" x14ac:dyDescent="0.25">
      <c r="A9" s="9" t="s">
        <v>3</v>
      </c>
      <c r="B9" s="27" t="s">
        <v>14</v>
      </c>
      <c r="C9" s="117" t="s">
        <v>25</v>
      </c>
      <c r="D9" s="10">
        <f>4.8+D10+D11+D12+D13</f>
        <v>6.9396252310182298</v>
      </c>
      <c r="E9" s="76">
        <f>D9*E1*B3</f>
        <v>507664.12</v>
      </c>
      <c r="F9" s="7"/>
      <c r="G9" s="15"/>
    </row>
    <row r="10" spans="1:7" s="22" customFormat="1" ht="15.75" customHeight="1" x14ac:dyDescent="0.25">
      <c r="A10" s="11" t="s">
        <v>4</v>
      </c>
      <c r="B10" s="27"/>
      <c r="C10" s="117" t="s">
        <v>25</v>
      </c>
      <c r="D10" s="10">
        <f>E10/E1/B3</f>
        <v>7.6550419386940502E-2</v>
      </c>
      <c r="E10" s="76">
        <v>5600</v>
      </c>
      <c r="F10" s="7"/>
      <c r="G10" s="15"/>
    </row>
    <row r="11" spans="1:7" s="22" customFormat="1" ht="15.75" customHeight="1" x14ac:dyDescent="0.25">
      <c r="A11" s="11" t="s">
        <v>5</v>
      </c>
      <c r="B11" s="27"/>
      <c r="C11" s="117" t="s">
        <v>25</v>
      </c>
      <c r="D11" s="10">
        <f>E11/E1/B3</f>
        <v>0.12468149557647935</v>
      </c>
      <c r="E11" s="76">
        <v>9121</v>
      </c>
      <c r="F11" s="7"/>
      <c r="G11" s="15"/>
    </row>
    <row r="12" spans="1:7" s="22" customFormat="1" ht="15.75" customHeight="1" x14ac:dyDescent="0.25">
      <c r="A12" s="11" t="s">
        <v>36</v>
      </c>
      <c r="B12" s="27"/>
      <c r="C12" s="117" t="s">
        <v>25</v>
      </c>
      <c r="D12" s="10">
        <f>E12/E1/B3</f>
        <v>0</v>
      </c>
      <c r="E12" s="76"/>
      <c r="F12" s="7"/>
      <c r="G12" s="15"/>
    </row>
    <row r="13" spans="1:7" s="22" customFormat="1" ht="15.75" customHeight="1" x14ac:dyDescent="0.25">
      <c r="A13" s="11" t="s">
        <v>6</v>
      </c>
      <c r="B13" s="27"/>
      <c r="C13" s="117" t="s">
        <v>25</v>
      </c>
      <c r="D13" s="10">
        <f>E13/B3/E1</f>
        <v>1.9383933160548101</v>
      </c>
      <c r="E13" s="76">
        <v>141802</v>
      </c>
      <c r="F13" s="7"/>
      <c r="G13" s="15"/>
    </row>
    <row r="14" spans="1:7" s="22" customFormat="1" ht="47.25" x14ac:dyDescent="0.25">
      <c r="A14" s="9" t="s">
        <v>7</v>
      </c>
      <c r="B14" s="27" t="s">
        <v>14</v>
      </c>
      <c r="C14" s="117" t="s">
        <v>25</v>
      </c>
      <c r="D14" s="10">
        <f>E14/E1/B3</f>
        <v>4.2861126603457897</v>
      </c>
      <c r="E14" s="76">
        <f>9010*2.9*E1</f>
        <v>313548</v>
      </c>
      <c r="F14" s="7"/>
      <c r="G14" s="15"/>
    </row>
    <row r="15" spans="1:7" s="22" customFormat="1" ht="15.75" customHeight="1" x14ac:dyDescent="0.25">
      <c r="A15" s="9" t="s">
        <v>8</v>
      </c>
      <c r="B15" s="94" t="s">
        <v>42</v>
      </c>
      <c r="C15" s="117" t="s">
        <v>25</v>
      </c>
      <c r="D15" s="10">
        <f>E15/E1/B3</f>
        <v>1.7268134247564058</v>
      </c>
      <c r="E15" s="76">
        <v>126324</v>
      </c>
      <c r="F15" s="7"/>
      <c r="G15" s="15"/>
    </row>
    <row r="16" spans="1:7" s="22" customFormat="1" ht="15.75" customHeight="1" x14ac:dyDescent="0.25">
      <c r="A16" s="9" t="s">
        <v>9</v>
      </c>
      <c r="B16" s="94" t="s">
        <v>42</v>
      </c>
      <c r="C16" s="117" t="s">
        <v>25</v>
      </c>
      <c r="D16" s="10">
        <v>0.43</v>
      </c>
      <c r="E16" s="76">
        <f>D16*E1*B3</f>
        <v>31456.392</v>
      </c>
      <c r="F16" s="7"/>
      <c r="G16" s="15"/>
    </row>
    <row r="17" spans="1:7" s="22" customFormat="1" ht="32.25" thickBot="1" x14ac:dyDescent="0.3">
      <c r="A17" s="29" t="s">
        <v>63</v>
      </c>
      <c r="B17" s="30" t="s">
        <v>14</v>
      </c>
      <c r="C17" s="31" t="s">
        <v>25</v>
      </c>
      <c r="D17" s="14">
        <v>0.49</v>
      </c>
      <c r="E17" s="77">
        <f>D17*E1*B3</f>
        <v>35845.655999999995</v>
      </c>
      <c r="F17" s="7"/>
      <c r="G17" s="15"/>
    </row>
    <row r="18" spans="1:7" s="22" customFormat="1" x14ac:dyDescent="0.25">
      <c r="A18" s="35" t="s">
        <v>30</v>
      </c>
      <c r="B18" s="36"/>
      <c r="C18" s="36"/>
      <c r="D18" s="37">
        <f>E18/E1/B3</f>
        <v>5.3589487440263328</v>
      </c>
      <c r="E18" s="78">
        <f>E19+E20+E21+E22+E23+E24+E25+E26+E27+E28+E29+E30+E31+E32+E33</f>
        <v>392030.67999999993</v>
      </c>
      <c r="F18" s="7"/>
      <c r="G18" s="15"/>
    </row>
    <row r="19" spans="1:7" s="24" customFormat="1" ht="15.75" customHeight="1" x14ac:dyDescent="0.25">
      <c r="A19" s="9" t="s">
        <v>53</v>
      </c>
      <c r="B19" s="27" t="s">
        <v>58</v>
      </c>
      <c r="C19" s="117" t="s">
        <v>25</v>
      </c>
      <c r="D19" s="12"/>
      <c r="E19" s="76">
        <f>1915.5+944.74+1230.24+888.26</f>
        <v>4978.74</v>
      </c>
      <c r="F19" s="41"/>
      <c r="G19" s="17"/>
    </row>
    <row r="20" spans="1:7" s="53" customFormat="1" x14ac:dyDescent="0.25">
      <c r="A20" s="9" t="s">
        <v>43</v>
      </c>
      <c r="B20" s="27" t="s">
        <v>17</v>
      </c>
      <c r="C20" s="117" t="s">
        <v>25</v>
      </c>
      <c r="D20" s="12"/>
      <c r="E20" s="76">
        <v>29250</v>
      </c>
      <c r="F20" s="7"/>
      <c r="G20" s="15"/>
    </row>
    <row r="21" spans="1:7" s="53" customFormat="1" x14ac:dyDescent="0.25">
      <c r="A21" s="9" t="s">
        <v>44</v>
      </c>
      <c r="B21" s="27" t="s">
        <v>17</v>
      </c>
      <c r="C21" s="117" t="s">
        <v>25</v>
      </c>
      <c r="D21" s="10"/>
      <c r="E21" s="76">
        <v>3933.37</v>
      </c>
      <c r="F21" s="7"/>
      <c r="G21" s="15"/>
    </row>
    <row r="22" spans="1:7" s="53" customFormat="1" x14ac:dyDescent="0.25">
      <c r="A22" s="9" t="s">
        <v>45</v>
      </c>
      <c r="B22" s="27" t="s">
        <v>46</v>
      </c>
      <c r="C22" s="117" t="s">
        <v>25</v>
      </c>
      <c r="D22" s="10"/>
      <c r="E22" s="76">
        <v>50108.98</v>
      </c>
      <c r="F22" s="7"/>
      <c r="G22" s="15"/>
    </row>
    <row r="23" spans="1:7" s="24" customFormat="1" x14ac:dyDescent="0.25">
      <c r="A23" s="9" t="s">
        <v>47</v>
      </c>
      <c r="B23" s="27" t="s">
        <v>46</v>
      </c>
      <c r="C23" s="117" t="s">
        <v>25</v>
      </c>
      <c r="D23" s="12"/>
      <c r="E23" s="76">
        <v>21750</v>
      </c>
      <c r="F23" s="41"/>
      <c r="G23" s="17"/>
    </row>
    <row r="24" spans="1:7" s="53" customFormat="1" x14ac:dyDescent="0.25">
      <c r="A24" s="9" t="s">
        <v>48</v>
      </c>
      <c r="B24" s="27" t="s">
        <v>46</v>
      </c>
      <c r="C24" s="117" t="s">
        <v>25</v>
      </c>
      <c r="D24" s="12"/>
      <c r="E24" s="76">
        <v>2144.9699999999998</v>
      </c>
      <c r="F24" s="7"/>
      <c r="G24" s="15"/>
    </row>
    <row r="25" spans="1:7" s="53" customFormat="1" x14ac:dyDescent="0.25">
      <c r="A25" s="9" t="s">
        <v>49</v>
      </c>
      <c r="B25" s="27" t="s">
        <v>46</v>
      </c>
      <c r="C25" s="117" t="s">
        <v>25</v>
      </c>
      <c r="D25" s="10"/>
      <c r="E25" s="76">
        <v>4434</v>
      </c>
      <c r="F25" s="7"/>
      <c r="G25" s="15"/>
    </row>
    <row r="26" spans="1:7" s="53" customFormat="1" x14ac:dyDescent="0.25">
      <c r="A26" s="9" t="s">
        <v>62</v>
      </c>
      <c r="B26" s="27" t="s">
        <v>19</v>
      </c>
      <c r="C26" s="117" t="s">
        <v>25</v>
      </c>
      <c r="D26" s="10"/>
      <c r="E26" s="76">
        <v>17724.740000000002</v>
      </c>
      <c r="F26" s="7"/>
      <c r="G26" s="15"/>
    </row>
    <row r="27" spans="1:7" s="53" customFormat="1" x14ac:dyDescent="0.25">
      <c r="A27" s="9" t="s">
        <v>51</v>
      </c>
      <c r="B27" s="27" t="s">
        <v>19</v>
      </c>
      <c r="C27" s="117" t="s">
        <v>25</v>
      </c>
      <c r="D27" s="10"/>
      <c r="E27" s="76">
        <f>29166.96*2</f>
        <v>58333.919999999998</v>
      </c>
      <c r="F27" s="7"/>
      <c r="G27" s="15"/>
    </row>
    <row r="28" spans="1:7" s="53" customFormat="1" x14ac:dyDescent="0.25">
      <c r="A28" s="9" t="s">
        <v>50</v>
      </c>
      <c r="B28" s="27" t="s">
        <v>19</v>
      </c>
      <c r="C28" s="117" t="s">
        <v>25</v>
      </c>
      <c r="D28" s="10"/>
      <c r="E28" s="76">
        <v>29728.09</v>
      </c>
      <c r="F28" s="7"/>
      <c r="G28" s="15"/>
    </row>
    <row r="29" spans="1:7" s="53" customFormat="1" x14ac:dyDescent="0.25">
      <c r="A29" s="9" t="s">
        <v>60</v>
      </c>
      <c r="B29" s="27" t="s">
        <v>54</v>
      </c>
      <c r="C29" s="117" t="s">
        <v>25</v>
      </c>
      <c r="D29" s="10"/>
      <c r="E29" s="76">
        <v>5467.22</v>
      </c>
      <c r="F29" s="7"/>
      <c r="G29" s="15"/>
    </row>
    <row r="30" spans="1:7" s="53" customFormat="1" x14ac:dyDescent="0.25">
      <c r="A30" s="9" t="s">
        <v>61</v>
      </c>
      <c r="B30" s="27" t="s">
        <v>54</v>
      </c>
      <c r="C30" s="117" t="s">
        <v>25</v>
      </c>
      <c r="D30" s="10"/>
      <c r="E30" s="76">
        <v>3246.05</v>
      </c>
      <c r="F30" s="7"/>
      <c r="G30" s="15"/>
    </row>
    <row r="31" spans="1:7" s="53" customFormat="1" x14ac:dyDescent="0.25">
      <c r="A31" s="9" t="s">
        <v>55</v>
      </c>
      <c r="B31" s="27" t="s">
        <v>54</v>
      </c>
      <c r="C31" s="117" t="s">
        <v>25</v>
      </c>
      <c r="D31" s="10"/>
      <c r="E31" s="76">
        <f>6525.43+7749.22</f>
        <v>14274.650000000001</v>
      </c>
      <c r="F31" s="7"/>
      <c r="G31" s="15"/>
    </row>
    <row r="32" spans="1:7" s="53" customFormat="1" x14ac:dyDescent="0.25">
      <c r="A32" s="9" t="s">
        <v>56</v>
      </c>
      <c r="B32" s="27" t="s">
        <v>54</v>
      </c>
      <c r="C32" s="117" t="s">
        <v>25</v>
      </c>
      <c r="D32" s="10"/>
      <c r="E32" s="76">
        <v>2455.65</v>
      </c>
      <c r="F32" s="7"/>
      <c r="G32" s="15"/>
    </row>
    <row r="33" spans="1:10" s="53" customFormat="1" ht="16.5" thickBot="1" x14ac:dyDescent="0.3">
      <c r="A33" s="95" t="s">
        <v>59</v>
      </c>
      <c r="B33" s="96" t="s">
        <v>57</v>
      </c>
      <c r="C33" s="97" t="s">
        <v>25</v>
      </c>
      <c r="D33" s="98"/>
      <c r="E33" s="118">
        <v>144200.29999999999</v>
      </c>
      <c r="F33" s="7"/>
      <c r="G33" s="15"/>
    </row>
    <row r="34" spans="1:10" s="20" customFormat="1" ht="15.75" customHeight="1" thickBot="1" x14ac:dyDescent="0.3">
      <c r="A34" s="68" t="s">
        <v>64</v>
      </c>
      <c r="B34" s="69"/>
      <c r="C34" s="69" t="s">
        <v>25</v>
      </c>
      <c r="D34" s="93">
        <f>E34/E1/B3</f>
        <v>1.6115079885830521</v>
      </c>
      <c r="E34" s="79">
        <f>D53+D54</f>
        <v>117888.90000000002</v>
      </c>
      <c r="F34" s="25"/>
      <c r="G34" s="26"/>
      <c r="H34" s="19"/>
      <c r="I34" s="19"/>
      <c r="J34" s="19"/>
    </row>
    <row r="35" spans="1:10" s="22" customFormat="1" ht="16.5" thickBot="1" x14ac:dyDescent="0.3">
      <c r="A35" s="99" t="s">
        <v>52</v>
      </c>
      <c r="B35" s="106" t="s">
        <v>14</v>
      </c>
      <c r="C35" s="107" t="s">
        <v>25</v>
      </c>
      <c r="D35" s="119">
        <f>E35/E1/B3</f>
        <v>9.0000000000000011E-2</v>
      </c>
      <c r="E35" s="120">
        <f>0.18*B3*(E1-6)</f>
        <v>6583.8960000000006</v>
      </c>
      <c r="F35" s="3"/>
      <c r="G35" s="2"/>
      <c r="H35" s="2"/>
      <c r="I35" s="2"/>
    </row>
    <row r="36" spans="1:10" s="22" customFormat="1" ht="16.5" thickBot="1" x14ac:dyDescent="0.3">
      <c r="A36" s="101" t="s">
        <v>10</v>
      </c>
      <c r="B36" s="102"/>
      <c r="C36" s="103" t="str">
        <f>C21</f>
        <v>руб</v>
      </c>
      <c r="D36" s="104">
        <f>D8+D9+D14+D15+D16+D17+D18+D34+D35</f>
        <v>21.853008048729812</v>
      </c>
      <c r="E36" s="105">
        <f>E8+E9+E14+E15+E16+E17+E18+E34+E35</f>
        <v>1598643.692</v>
      </c>
      <c r="F36" s="44"/>
      <c r="G36" s="18"/>
    </row>
    <row r="37" spans="1:10" s="20" customFormat="1" ht="16.5" thickBot="1" x14ac:dyDescent="0.3">
      <c r="A37" s="132" t="s">
        <v>31</v>
      </c>
      <c r="B37" s="133"/>
      <c r="C37" s="133"/>
      <c r="D37" s="54" t="s">
        <v>34</v>
      </c>
      <c r="E37" s="55" t="s">
        <v>35</v>
      </c>
      <c r="F37" s="34"/>
      <c r="G37" s="25"/>
      <c r="H37" s="56"/>
      <c r="I37" s="19"/>
      <c r="J37" s="19"/>
    </row>
    <row r="38" spans="1:10" s="61" customFormat="1" x14ac:dyDescent="0.25">
      <c r="A38" s="45" t="s">
        <v>40</v>
      </c>
      <c r="B38" s="32"/>
      <c r="C38" s="59" t="s">
        <v>29</v>
      </c>
      <c r="D38" s="121">
        <v>174287</v>
      </c>
      <c r="E38" s="72"/>
      <c r="F38" s="46"/>
      <c r="G38" s="60"/>
    </row>
    <row r="39" spans="1:10" s="61" customFormat="1" x14ac:dyDescent="0.25">
      <c r="A39" s="11" t="s">
        <v>15</v>
      </c>
      <c r="B39" s="28"/>
      <c r="C39" s="62" t="s">
        <v>29</v>
      </c>
      <c r="D39" s="122">
        <f>1467*E1</f>
        <v>17604</v>
      </c>
      <c r="E39" s="73"/>
      <c r="F39" s="46"/>
      <c r="G39" s="60"/>
    </row>
    <row r="40" spans="1:10" s="61" customFormat="1" ht="15.75" customHeight="1" x14ac:dyDescent="0.25">
      <c r="A40" s="11" t="s">
        <v>65</v>
      </c>
      <c r="B40" s="28"/>
      <c r="C40" s="62" t="s">
        <v>29</v>
      </c>
      <c r="D40" s="122">
        <f>5503.43+2787.66+3302.63</f>
        <v>11593.720000000001</v>
      </c>
      <c r="E40" s="73"/>
      <c r="F40" s="47"/>
      <c r="G40" s="60"/>
    </row>
    <row r="41" spans="1:10" s="64" customFormat="1" ht="15.75" customHeight="1" x14ac:dyDescent="0.25">
      <c r="A41" s="11" t="s">
        <v>37</v>
      </c>
      <c r="B41" s="28"/>
      <c r="C41" s="62" t="s">
        <v>29</v>
      </c>
      <c r="D41" s="122">
        <f>B5</f>
        <v>1420292.21</v>
      </c>
      <c r="E41" s="73"/>
      <c r="F41" s="116"/>
      <c r="G41" s="63"/>
    </row>
    <row r="42" spans="1:10" s="64" customFormat="1" ht="15.75" customHeight="1" thickBot="1" x14ac:dyDescent="0.3">
      <c r="A42" s="57" t="str">
        <f>A36</f>
        <v>итого расходы</v>
      </c>
      <c r="B42" s="58"/>
      <c r="C42" s="85" t="s">
        <v>29</v>
      </c>
      <c r="D42" s="74"/>
      <c r="E42" s="75">
        <f>E36</f>
        <v>1598643.692</v>
      </c>
      <c r="F42" s="48"/>
      <c r="G42" s="63"/>
    </row>
    <row r="43" spans="1:10" s="67" customFormat="1" ht="15.75" customHeight="1" thickBot="1" x14ac:dyDescent="0.3">
      <c r="A43" s="86" t="s">
        <v>18</v>
      </c>
      <c r="B43" s="87"/>
      <c r="C43" s="88" t="s">
        <v>29</v>
      </c>
      <c r="D43" s="89">
        <f>D38+D39+D40+D41-E42</f>
        <v>25133.237999999896</v>
      </c>
      <c r="E43" s="90"/>
      <c r="F43" s="49"/>
      <c r="G43" s="65"/>
      <c r="H43" s="66"/>
      <c r="I43" s="66"/>
      <c r="J43" s="66"/>
    </row>
    <row r="44" spans="1:10" s="22" customFormat="1" ht="16.5" customHeight="1" x14ac:dyDescent="0.25">
      <c r="A44" s="129" t="s">
        <v>41</v>
      </c>
      <c r="B44" s="130"/>
      <c r="C44" s="130"/>
      <c r="D44" s="130"/>
      <c r="E44" s="131"/>
      <c r="F44" s="50"/>
    </row>
    <row r="45" spans="1:10" s="53" customFormat="1" ht="15.75" customHeight="1" x14ac:dyDescent="0.25">
      <c r="A45" s="38" t="s">
        <v>27</v>
      </c>
      <c r="B45" s="127" t="s">
        <v>66</v>
      </c>
      <c r="C45" s="127" t="s">
        <v>32</v>
      </c>
      <c r="D45" s="134"/>
      <c r="E45" s="135"/>
      <c r="F45" s="3"/>
      <c r="G45" s="52"/>
      <c r="H45" s="52"/>
      <c r="I45" s="52"/>
    </row>
    <row r="46" spans="1:10" s="53" customFormat="1" ht="63" x14ac:dyDescent="0.25">
      <c r="A46" s="9"/>
      <c r="B46" s="128"/>
      <c r="C46" s="100" t="s">
        <v>67</v>
      </c>
      <c r="D46" s="100" t="s">
        <v>68</v>
      </c>
      <c r="E46" s="91" t="s">
        <v>38</v>
      </c>
      <c r="F46" s="3"/>
      <c r="G46" s="52"/>
      <c r="H46" s="52"/>
      <c r="I46" s="52"/>
    </row>
    <row r="47" spans="1:10" s="22" customFormat="1" ht="15.75" customHeight="1" x14ac:dyDescent="0.25">
      <c r="A47" s="21" t="s">
        <v>69</v>
      </c>
      <c r="B47" s="70">
        <v>1418384.95</v>
      </c>
      <c r="C47" s="70">
        <v>1418422.38</v>
      </c>
      <c r="D47" s="70"/>
      <c r="E47" s="71"/>
      <c r="F47" s="51"/>
    </row>
    <row r="48" spans="1:10" s="22" customFormat="1" ht="15.75" customHeight="1" x14ac:dyDescent="0.25">
      <c r="A48" s="21" t="s">
        <v>70</v>
      </c>
      <c r="B48" s="70">
        <v>507270.5</v>
      </c>
      <c r="C48" s="70">
        <v>466168</v>
      </c>
      <c r="D48" s="70">
        <v>45816</v>
      </c>
      <c r="E48" s="71"/>
      <c r="F48" s="51"/>
    </row>
    <row r="49" spans="1:8" s="22" customFormat="1" x14ac:dyDescent="0.25">
      <c r="A49" s="21" t="s">
        <v>71</v>
      </c>
      <c r="B49" s="70">
        <v>134010</v>
      </c>
      <c r="C49" s="70">
        <v>130156.6</v>
      </c>
      <c r="D49" s="70">
        <v>5044</v>
      </c>
      <c r="E49" s="71"/>
      <c r="F49" s="51"/>
    </row>
    <row r="50" spans="1:8" s="22" customFormat="1" x14ac:dyDescent="0.25">
      <c r="A50" s="21" t="s">
        <v>72</v>
      </c>
      <c r="B50" s="70">
        <v>218716</v>
      </c>
      <c r="C50" s="70">
        <v>211163</v>
      </c>
      <c r="D50" s="70">
        <v>11249</v>
      </c>
      <c r="E50" s="71"/>
      <c r="F50" s="51"/>
    </row>
    <row r="51" spans="1:8" s="22" customFormat="1" x14ac:dyDescent="0.25">
      <c r="A51" s="21" t="s">
        <v>73</v>
      </c>
      <c r="B51" s="70">
        <v>493879</v>
      </c>
      <c r="C51" s="70">
        <v>427591</v>
      </c>
      <c r="D51" s="70">
        <v>68713</v>
      </c>
      <c r="E51" s="71">
        <v>908</v>
      </c>
      <c r="F51" s="51"/>
    </row>
    <row r="52" spans="1:8" s="22" customFormat="1" ht="16.5" thickBot="1" x14ac:dyDescent="0.3">
      <c r="A52" s="80" t="s">
        <v>74</v>
      </c>
      <c r="B52" s="81">
        <v>59836</v>
      </c>
      <c r="C52" s="81">
        <v>59849</v>
      </c>
      <c r="D52" s="81"/>
      <c r="E52" s="82"/>
      <c r="F52" s="51"/>
    </row>
    <row r="53" spans="1:8" s="22" customFormat="1" ht="16.5" thickBot="1" x14ac:dyDescent="0.3">
      <c r="A53" s="33" t="s">
        <v>28</v>
      </c>
      <c r="B53" s="83">
        <f>SUM(B47:B52)</f>
        <v>2832096.45</v>
      </c>
      <c r="C53" s="83">
        <f>SUM(C47:C52)</f>
        <v>2713349.98</v>
      </c>
      <c r="D53" s="83">
        <f>SUM(D48:D52)</f>
        <v>130822</v>
      </c>
      <c r="E53" s="84">
        <f>SUM(E47:E51)</f>
        <v>908</v>
      </c>
      <c r="F53" s="7"/>
    </row>
    <row r="54" spans="1:8" s="61" customFormat="1" ht="15.75" customHeight="1" thickBot="1" x14ac:dyDescent="0.3">
      <c r="A54" s="108" t="s">
        <v>75</v>
      </c>
      <c r="B54" s="109"/>
      <c r="C54" s="109"/>
      <c r="D54" s="109">
        <f>B49+B50+B51-C49-C50-C51-D49-D50-D51-E51+B48-C48-D48</f>
        <v>-12933.099999999977</v>
      </c>
      <c r="E54" s="110"/>
      <c r="F54" s="46"/>
    </row>
    <row r="55" spans="1:8" s="1" customFormat="1" x14ac:dyDescent="0.25">
      <c r="A55" s="124" t="s">
        <v>76</v>
      </c>
      <c r="B55" s="125"/>
      <c r="C55" s="125"/>
      <c r="D55" s="46" t="s">
        <v>77</v>
      </c>
      <c r="E55" s="111">
        <v>1776.6</v>
      </c>
      <c r="F55" s="7"/>
      <c r="G55" s="22"/>
      <c r="H55" s="22"/>
    </row>
    <row r="56" spans="1:8" s="22" customFormat="1" x14ac:dyDescent="0.25">
      <c r="A56" s="124" t="s">
        <v>78</v>
      </c>
      <c r="B56" s="125"/>
      <c r="C56" s="125"/>
      <c r="D56" s="46" t="s">
        <v>77</v>
      </c>
      <c r="E56" s="111">
        <v>1517.63</v>
      </c>
      <c r="F56" s="3"/>
      <c r="G56" s="15"/>
    </row>
    <row r="57" spans="1:8" s="22" customFormat="1" x14ac:dyDescent="0.25">
      <c r="A57" s="124" t="s">
        <v>79</v>
      </c>
      <c r="B57" s="126"/>
      <c r="C57" s="126"/>
      <c r="D57" s="46" t="s">
        <v>77</v>
      </c>
      <c r="E57" s="111">
        <v>0</v>
      </c>
      <c r="F57" s="3"/>
      <c r="G57" s="15"/>
    </row>
    <row r="58" spans="1:8" s="1" customFormat="1" x14ac:dyDescent="0.25">
      <c r="A58" s="112" t="s">
        <v>80</v>
      </c>
      <c r="B58" s="113"/>
      <c r="C58" s="113"/>
      <c r="D58" s="114" t="s">
        <v>77</v>
      </c>
      <c r="E58" s="115">
        <f>E56-E57</f>
        <v>1517.63</v>
      </c>
      <c r="F58" s="3"/>
      <c r="G58" s="15"/>
    </row>
    <row r="59" spans="1:8" s="1" customFormat="1" x14ac:dyDescent="0.25">
      <c r="A59" s="13" t="s">
        <v>11</v>
      </c>
      <c r="B59" s="7"/>
      <c r="C59" s="7"/>
      <c r="D59" s="7"/>
      <c r="E59" s="7"/>
      <c r="F59" s="7"/>
      <c r="G59" s="22"/>
      <c r="H59" s="22"/>
    </row>
  </sheetData>
  <mergeCells count="7">
    <mergeCell ref="A56:C56"/>
    <mergeCell ref="A57:C57"/>
    <mergeCell ref="B45:B46"/>
    <mergeCell ref="A44:E44"/>
    <mergeCell ref="A37:C37"/>
    <mergeCell ref="C45:E45"/>
    <mergeCell ref="A55:C55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2019-02-07T08:29:53Z</cp:lastPrinted>
  <dcterms:created xsi:type="dcterms:W3CDTF">2016-04-22T06:39:22Z</dcterms:created>
  <dcterms:modified xsi:type="dcterms:W3CDTF">2019-02-18T10:17:03Z</dcterms:modified>
</cp:coreProperties>
</file>