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E9" i="1"/>
  <c r="D9" i="1" l="1"/>
  <c r="E52" i="1" l="1"/>
  <c r="E18" i="1" l="1"/>
  <c r="D48" i="1" l="1"/>
  <c r="D47" i="1"/>
  <c r="E47" i="1" l="1"/>
  <c r="C47" i="1"/>
  <c r="B47" i="1"/>
  <c r="D34" i="1" l="1"/>
  <c r="E19" i="1" l="1"/>
  <c r="D33" i="1" l="1"/>
  <c r="E21" i="1" l="1"/>
  <c r="E20" i="1" l="1"/>
  <c r="C36" i="1" l="1"/>
  <c r="A36" i="1"/>
  <c r="B3" i="1" l="1"/>
  <c r="E29" i="1" l="1"/>
  <c r="D28" i="1"/>
  <c r="D12" i="1"/>
  <c r="D14" i="1"/>
  <c r="D18" i="1"/>
  <c r="E17" i="1"/>
  <c r="D10" i="1"/>
  <c r="D15" i="1"/>
  <c r="D19" i="1"/>
  <c r="D35" i="1"/>
  <c r="E8" i="1"/>
  <c r="D11" i="1"/>
  <c r="D13" i="1"/>
  <c r="E16" i="1"/>
  <c r="D30" i="1" l="1"/>
  <c r="E30" i="1" l="1"/>
  <c r="E36" i="1" l="1"/>
  <c r="D37" i="1" s="1"/>
</calcChain>
</file>

<file path=xl/sharedStrings.xml><?xml version="1.0" encoding="utf-8"?>
<sst xmlns="http://schemas.openxmlformats.org/spreadsheetml/2006/main" count="111" uniqueCount="77">
  <si>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</si>
  <si>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</si>
  <si>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</si>
  <si>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</si>
  <si>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</si>
  <si>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</si>
  <si>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</si>
  <si>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</si>
  <si>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</si>
  <si>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</si>
  <si>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</si>
  <si>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</si>
  <si>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</si>
  <si>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</si>
  <si>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</si>
  <si>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</si>
  <si>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</si>
  <si>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д.37</t>
  </si>
  <si>
    <t>май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</si>
  <si>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</si>
  <si>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</si>
  <si>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</si>
  <si>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</si>
  <si>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</si>
  <si>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</si>
  <si>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руб</t>
  </si>
  <si>
    <t>8.Работы по ремонту общедомового имущества всего, в т.ч.</t>
  </si>
  <si>
    <t>Стоимость выполн.работы /услуги на 1 кв.м.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</si>
  <si>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</si>
  <si>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</si>
  <si>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</si>
  <si>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</si>
  <si>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</si>
  <si>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апрель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</si>
  <si>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</si>
  <si>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</si>
  <si>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</si>
  <si>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</si>
  <si>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</si>
  <si>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</si>
  <si>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 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</si>
  <si>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</si>
  <si>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</si>
  <si>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</si>
  <si>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 xml:space="preserve">установка нового доводчика на входную дверь </t>
  </si>
  <si>
    <t>февраль</t>
  </si>
  <si>
    <t>установка урны при входе в подъезд</t>
  </si>
  <si>
    <t>работа на общедомовой системе ХВС кв.55,75,31,63</t>
  </si>
  <si>
    <t>янв,фев,апр</t>
  </si>
  <si>
    <t>установка пластиковых окон в подъезде 16 шт</t>
  </si>
  <si>
    <t>10.обслуживание спецсчета</t>
  </si>
  <si>
    <t>установка пластиковых откосов на пластиковых окнах в подъезде 16 шт</t>
  </si>
  <si>
    <t>июнь</t>
  </si>
  <si>
    <t>9. содержание консьерж</t>
  </si>
  <si>
    <t>ремонт мягкой кровли кв.134</t>
  </si>
  <si>
    <t>работа на общедомовой системе отопления кв.88,36,6,49,65</t>
  </si>
  <si>
    <t>косметический ремонт  холла с 1 по 9 этаж</t>
  </si>
  <si>
    <t>ноябрь</t>
  </si>
  <si>
    <t>в течение года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</si>
  <si>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</si>
  <si>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7.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</si>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</sst>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2" fontId="6" fillId="0" borderId="15" xfId="0" applyNumberFormat="1" applyFont="1" applyFill="1" applyBorder="1" applyAlignment="1">
      <alignment vertical="top" wrapText="1"/>
    </xf>
    <xf numFmtId="0" fontId="0" fillId="0" borderId="0" xfId="0" applyFont="1" applyFill="1"/>
    <xf numFmtId="2" fontId="5" fillId="0" borderId="0" xfId="0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7" fillId="0" borderId="0" xfId="0" applyFont="1" applyFill="1" applyBorder="1"/>
    <xf numFmtId="0" fontId="12" fillId="0" borderId="0" xfId="0" applyFont="1" applyFill="1" applyBorder="1"/>
    <xf numFmtId="1" fontId="7" fillId="0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8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1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6" fillId="0" borderId="14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7" fillId="2" borderId="15" xfId="0" applyFont="1" applyFill="1" applyBorder="1" applyAlignment="1">
      <alignment horizontal="center" vertical="top" wrapText="1"/>
    </xf>
    <xf numFmtId="165" fontId="9" fillId="2" borderId="15" xfId="1" applyNumberFormat="1" applyFont="1" applyFill="1" applyBorder="1" applyAlignment="1">
      <alignment vertical="top" wrapText="1"/>
    </xf>
    <xf numFmtId="165" fontId="9" fillId="2" borderId="14" xfId="1" applyNumberFormat="1" applyFont="1" applyFill="1" applyBorder="1" applyAlignment="1">
      <alignment vertical="top" wrapText="1"/>
    </xf>
    <xf numFmtId="165" fontId="5" fillId="0" borderId="15" xfId="1" applyNumberFormat="1" applyFont="1" applyFill="1" applyBorder="1" applyAlignment="1">
      <alignment vertical="top"/>
    </xf>
    <xf numFmtId="165" fontId="5" fillId="0" borderId="14" xfId="1" applyNumberFormat="1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6" fillId="0" borderId="9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165" fontId="5" fillId="2" borderId="14" xfId="1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5" xfId="0" applyNumberFormat="1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2" fontId="5" fillId="2" borderId="15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/>
    </xf>
    <xf numFmtId="165" fontId="6" fillId="0" borderId="12" xfId="1" applyNumberFormat="1" applyFont="1" applyFill="1" applyBorder="1" applyAlignment="1">
      <alignment vertical="top"/>
    </xf>
    <xf numFmtId="0" fontId="7" fillId="0" borderId="23" xfId="0" applyFont="1" applyFill="1" applyBorder="1" applyAlignment="1">
      <alignment vertical="top" wrapText="1"/>
    </xf>
    <xf numFmtId="165" fontId="7" fillId="0" borderId="24" xfId="1" applyNumberFormat="1" applyFont="1" applyFill="1" applyBorder="1" applyAlignment="1">
      <alignment vertical="top"/>
    </xf>
    <xf numFmtId="165" fontId="7" fillId="0" borderId="25" xfId="1" applyNumberFormat="1" applyFont="1" applyFill="1" applyBorder="1" applyAlignment="1">
      <alignment vertical="top"/>
    </xf>
    <xf numFmtId="0" fontId="6" fillId="0" borderId="0" xfId="0" applyFont="1" applyFill="1" applyAlignment="1">
      <alignment vertical="top" wrapText="1"/>
    </xf>
    <xf numFmtId="166" fontId="9" fillId="0" borderId="0" xfId="1" applyNumberFormat="1" applyFont="1" applyFill="1" applyAlignment="1">
      <alignment vertical="top" wrapText="1"/>
    </xf>
    <xf numFmtId="0" fontId="15" fillId="0" borderId="0" xfId="0" applyFont="1" applyFill="1"/>
    <xf numFmtId="0" fontId="9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5" xfId="1" applyNumberFormat="1" applyFont="1" applyFill="1" applyBorder="1" applyAlignment="1">
      <alignment vertical="top" wrapText="1"/>
    </xf>
    <xf numFmtId="165" fontId="5" fillId="0" borderId="14" xfId="1" applyNumberFormat="1" applyFont="1" applyFill="1" applyBorder="1" applyAlignment="1">
      <alignment vertical="top" wrapText="1"/>
    </xf>
    <xf numFmtId="2" fontId="6" fillId="0" borderId="21" xfId="0" applyNumberFormat="1" applyFont="1" applyFill="1" applyBorder="1" applyAlignment="1">
      <alignment vertical="top" wrapText="1"/>
    </xf>
    <xf numFmtId="165" fontId="6" fillId="0" borderId="22" xfId="1" applyNumberFormat="1" applyFont="1" applyFill="1" applyBorder="1" applyAlignment="1">
      <alignment vertical="top" wrapText="1"/>
    </xf>
    <xf numFmtId="165" fontId="7" fillId="0" borderId="7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6" fillId="0" borderId="0" xfId="0" applyFont="1" applyFill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31" zoomScale="75" zoomScaleNormal="75" workbookViewId="0">
      <selection activeCell="F41" sqref="F41:F46"/>
    </sheetView>
  </sheetViews>
  <sheetFormatPr defaultRowHeight="16.5" x14ac:dyDescent="0.25"/>
  <cols>
    <col min="1" max="1" width="79.5703125" style="44" customWidth="1"/>
    <col min="2" max="2" width="15.140625" style="44" customWidth="1"/>
    <col min="3" max="3" width="13.42578125" style="44" customWidth="1"/>
    <col min="4" max="4" width="14.42578125" style="44" customWidth="1"/>
    <col min="5" max="5" width="14.5703125" style="44" customWidth="1"/>
    <col min="6" max="6" width="9.85546875" style="44" bestFit="1" customWidth="1"/>
    <col min="7" max="9" width="9.140625" style="2"/>
  </cols>
  <sheetData>
    <row r="1" spans="1:9" s="20" customFormat="1" ht="31.5" x14ac:dyDescent="0.25">
      <c r="A1" s="45" t="s">
        <v>13</v>
      </c>
      <c r="B1" s="44"/>
      <c r="C1" s="46" t="s">
        <v>40</v>
      </c>
      <c r="D1" s="46" t="s">
        <v>23</v>
      </c>
      <c r="E1" s="46">
        <v>12</v>
      </c>
      <c r="F1" s="44"/>
      <c r="G1" s="19"/>
      <c r="H1" s="19"/>
      <c r="I1" s="19"/>
    </row>
    <row r="2" spans="1:9" s="20" customFormat="1" ht="16.5" customHeight="1" x14ac:dyDescent="0.25">
      <c r="A2" s="47" t="s">
        <v>17</v>
      </c>
      <c r="B2" s="44"/>
      <c r="C2" s="44"/>
      <c r="D2" s="44"/>
      <c r="E2" s="44"/>
      <c r="F2" s="44"/>
      <c r="G2" s="19"/>
      <c r="H2" s="19"/>
      <c r="I2" s="19"/>
    </row>
    <row r="3" spans="1:9" s="20" customFormat="1" x14ac:dyDescent="0.25">
      <c r="A3" s="93" t="s">
        <v>28</v>
      </c>
      <c r="B3" s="44">
        <f>66.7+4919.76</f>
        <v>4986.46</v>
      </c>
      <c r="C3" s="44"/>
      <c r="D3" s="44"/>
      <c r="E3" s="48"/>
      <c r="F3" s="44"/>
      <c r="G3" s="19"/>
      <c r="H3" s="19"/>
      <c r="I3" s="19"/>
    </row>
    <row r="4" spans="1:9" s="20" customFormat="1" x14ac:dyDescent="0.25">
      <c r="A4" s="121" t="s">
        <v>0</v>
      </c>
      <c r="B4" s="121">
        <v>28.95</v>
      </c>
      <c r="C4" s="121">
        <v>26.45</v>
      </c>
      <c r="D4" s="133"/>
      <c r="E4" s="133"/>
      <c r="F4" s="121"/>
      <c r="G4" s="19"/>
      <c r="H4" s="19"/>
      <c r="I4" s="19"/>
    </row>
    <row r="5" spans="1:9" s="20" customFormat="1" x14ac:dyDescent="0.25">
      <c r="A5" s="121" t="s">
        <v>24</v>
      </c>
      <c r="B5" s="123">
        <v>1694901</v>
      </c>
      <c r="C5" s="48"/>
      <c r="D5" s="48"/>
      <c r="E5" s="121"/>
      <c r="F5" s="48"/>
      <c r="G5" s="121"/>
      <c r="H5" s="19"/>
      <c r="I5" s="19"/>
    </row>
    <row r="6" spans="1:9" s="22" customFormat="1" ht="17.25" thickBot="1" x14ac:dyDescent="0.3">
      <c r="A6" s="121" t="s">
        <v>1</v>
      </c>
      <c r="B6" s="121">
        <v>100</v>
      </c>
      <c r="C6" s="121"/>
      <c r="D6" s="121"/>
      <c r="E6" s="121"/>
      <c r="F6" s="48"/>
      <c r="G6" s="19"/>
      <c r="H6" s="21"/>
      <c r="I6" s="21"/>
    </row>
    <row r="7" spans="1:9" s="20" customFormat="1" ht="63" x14ac:dyDescent="0.25">
      <c r="A7" s="6" t="s">
        <v>2</v>
      </c>
      <c r="B7" s="8" t="s">
        <v>14</v>
      </c>
      <c r="C7" s="8" t="s">
        <v>21</v>
      </c>
      <c r="D7" s="8" t="s">
        <v>27</v>
      </c>
      <c r="E7" s="7" t="s">
        <v>22</v>
      </c>
      <c r="F7" s="9"/>
      <c r="G7" s="21"/>
      <c r="H7" s="19"/>
      <c r="I7" s="19"/>
    </row>
    <row r="8" spans="1:9" s="20" customFormat="1" ht="15.75" customHeight="1" x14ac:dyDescent="0.25">
      <c r="A8" s="10" t="s">
        <v>3</v>
      </c>
      <c r="B8" s="29" t="s">
        <v>15</v>
      </c>
      <c r="C8" s="122" t="s">
        <v>25</v>
      </c>
      <c r="D8" s="11">
        <v>0.92</v>
      </c>
      <c r="E8" s="81">
        <f>D8*E1*B3</f>
        <v>55050.518400000008</v>
      </c>
      <c r="F8" s="121"/>
      <c r="G8" s="19"/>
      <c r="H8" s="19"/>
      <c r="I8" s="19"/>
    </row>
    <row r="9" spans="1:9" s="20" customFormat="1" ht="47.25" x14ac:dyDescent="0.25">
      <c r="A9" s="10" t="s">
        <v>4</v>
      </c>
      <c r="B9" s="29" t="s">
        <v>15</v>
      </c>
      <c r="C9" s="122" t="s">
        <v>25</v>
      </c>
      <c r="D9" s="11">
        <f>4.8+D10+D11+D12+D13</f>
        <v>5.9588715575110731</v>
      </c>
      <c r="E9" s="81">
        <f>D9*B3*E1</f>
        <v>356564.09600000002</v>
      </c>
      <c r="F9" s="121"/>
      <c r="G9" s="19"/>
      <c r="H9" s="19"/>
      <c r="I9" s="19"/>
    </row>
    <row r="10" spans="1:9" s="20" customFormat="1" ht="15.75" customHeight="1" x14ac:dyDescent="0.25">
      <c r="A10" s="12" t="s">
        <v>5</v>
      </c>
      <c r="B10" s="29"/>
      <c r="C10" s="122" t="s">
        <v>25</v>
      </c>
      <c r="D10" s="11">
        <f>E10/E1/B3</f>
        <v>0.13336114197246143</v>
      </c>
      <c r="E10" s="81">
        <v>7980</v>
      </c>
      <c r="F10" s="121"/>
      <c r="G10" s="19"/>
      <c r="H10" s="19"/>
      <c r="I10" s="19"/>
    </row>
    <row r="11" spans="1:9" s="20" customFormat="1" ht="15.75" customHeight="1" x14ac:dyDescent="0.25">
      <c r="A11" s="12" t="s">
        <v>6</v>
      </c>
      <c r="B11" s="29"/>
      <c r="C11" s="122" t="s">
        <v>25</v>
      </c>
      <c r="D11" s="11">
        <f>E11/E1/B3</f>
        <v>0.23508661455220736</v>
      </c>
      <c r="E11" s="81">
        <v>14067</v>
      </c>
      <c r="F11" s="121"/>
      <c r="G11" s="19"/>
      <c r="H11" s="19"/>
      <c r="I11" s="19"/>
    </row>
    <row r="12" spans="1:9" s="20" customFormat="1" ht="15.75" customHeight="1" x14ac:dyDescent="0.25">
      <c r="A12" s="12" t="s">
        <v>37</v>
      </c>
      <c r="B12" s="29"/>
      <c r="C12" s="122" t="s">
        <v>25</v>
      </c>
      <c r="D12" s="11">
        <f>E12/E1/B3</f>
        <v>0</v>
      </c>
      <c r="E12" s="81"/>
      <c r="F12" s="121"/>
      <c r="G12" s="19"/>
      <c r="H12" s="19"/>
      <c r="I12" s="19"/>
    </row>
    <row r="13" spans="1:9" s="20" customFormat="1" ht="15.75" customHeight="1" x14ac:dyDescent="0.25">
      <c r="A13" s="12" t="s">
        <v>7</v>
      </c>
      <c r="B13" s="29"/>
      <c r="C13" s="122" t="s">
        <v>25</v>
      </c>
      <c r="D13" s="11">
        <f>E13/B3/E1</f>
        <v>0.79042380098640452</v>
      </c>
      <c r="E13" s="81">
        <v>47297</v>
      </c>
      <c r="F13" s="121"/>
      <c r="G13" s="19"/>
      <c r="H13" s="19"/>
      <c r="I13" s="19"/>
    </row>
    <row r="14" spans="1:9" s="20" customFormat="1" ht="47.25" x14ac:dyDescent="0.25">
      <c r="A14" s="10" t="s">
        <v>8</v>
      </c>
      <c r="B14" s="29" t="s">
        <v>15</v>
      </c>
      <c r="C14" s="122" t="s">
        <v>25</v>
      </c>
      <c r="D14" s="11">
        <f>E14/E1/B3</f>
        <v>4.3711169847948241</v>
      </c>
      <c r="E14" s="81">
        <f>7516*2.9*E1</f>
        <v>261556.8</v>
      </c>
      <c r="F14" s="121"/>
      <c r="G14" s="19"/>
      <c r="H14" s="19"/>
      <c r="I14" s="19"/>
    </row>
    <row r="15" spans="1:9" s="20" customFormat="1" ht="15.75" customHeight="1" x14ac:dyDescent="0.25">
      <c r="A15" s="10" t="s">
        <v>9</v>
      </c>
      <c r="B15" s="94" t="s">
        <v>43</v>
      </c>
      <c r="C15" s="122" t="s">
        <v>25</v>
      </c>
      <c r="D15" s="11">
        <f>E15/E1/B3</f>
        <v>2.1111169045775959</v>
      </c>
      <c r="E15" s="81">
        <v>126324</v>
      </c>
      <c r="F15" s="121"/>
      <c r="G15" s="19"/>
      <c r="H15" s="19"/>
      <c r="I15" s="19"/>
    </row>
    <row r="16" spans="1:9" s="20" customFormat="1" ht="15.75" customHeight="1" x14ac:dyDescent="0.25">
      <c r="A16" s="10" t="s">
        <v>10</v>
      </c>
      <c r="B16" s="94" t="s">
        <v>43</v>
      </c>
      <c r="C16" s="122" t="s">
        <v>25</v>
      </c>
      <c r="D16" s="11">
        <v>0.43</v>
      </c>
      <c r="E16" s="81">
        <f>D16*E1*B3</f>
        <v>25730.133600000001</v>
      </c>
      <c r="F16" s="121"/>
      <c r="G16" s="19"/>
      <c r="H16" s="19"/>
      <c r="I16" s="19"/>
    </row>
    <row r="17" spans="1:10" s="20" customFormat="1" ht="32.25" thickBot="1" x14ac:dyDescent="0.3">
      <c r="A17" s="13" t="s">
        <v>59</v>
      </c>
      <c r="B17" s="14" t="s">
        <v>15</v>
      </c>
      <c r="C17" s="31" t="s">
        <v>25</v>
      </c>
      <c r="D17" s="17">
        <v>0.49</v>
      </c>
      <c r="E17" s="82">
        <f>D17*E1*B3</f>
        <v>29320.3848</v>
      </c>
      <c r="F17" s="121"/>
      <c r="G17" s="19"/>
      <c r="H17" s="19"/>
      <c r="I17" s="19"/>
    </row>
    <row r="18" spans="1:10" s="28" customFormat="1" ht="15.75" customHeight="1" thickBot="1" x14ac:dyDescent="0.3">
      <c r="A18" s="36" t="s">
        <v>60</v>
      </c>
      <c r="B18" s="37"/>
      <c r="C18" s="63" t="s">
        <v>25</v>
      </c>
      <c r="D18" s="38">
        <f>E18/E1/B3</f>
        <v>2.1060197681989496</v>
      </c>
      <c r="E18" s="83">
        <f>D47+D48</f>
        <v>126019</v>
      </c>
      <c r="F18" s="25"/>
      <c r="G18" s="26"/>
      <c r="H18" s="27"/>
      <c r="I18" s="27"/>
      <c r="J18" s="27"/>
    </row>
    <row r="19" spans="1:10" s="20" customFormat="1" ht="15.75" customHeight="1" x14ac:dyDescent="0.25">
      <c r="A19" s="41" t="s">
        <v>26</v>
      </c>
      <c r="B19" s="42"/>
      <c r="C19" s="42"/>
      <c r="D19" s="43">
        <f>E19/E1/B3</f>
        <v>5.6937418195139102</v>
      </c>
      <c r="E19" s="84">
        <f>E20+E21+E22+E23+E24+E25+E26+E27</f>
        <v>340699.39</v>
      </c>
      <c r="F19" s="44"/>
      <c r="G19" s="19"/>
      <c r="H19" s="19"/>
      <c r="I19" s="19"/>
    </row>
    <row r="20" spans="1:10" s="23" customFormat="1" ht="15.75" customHeight="1" x14ac:dyDescent="0.25">
      <c r="A20" s="10" t="s">
        <v>47</v>
      </c>
      <c r="B20" s="29" t="s">
        <v>48</v>
      </c>
      <c r="C20" s="122" t="s">
        <v>25</v>
      </c>
      <c r="D20" s="15"/>
      <c r="E20" s="81">
        <f>1148.19+1187.65+1327.27+600.34</f>
        <v>4263.45</v>
      </c>
      <c r="F20" s="47"/>
      <c r="G20" s="3"/>
      <c r="H20" s="3"/>
      <c r="I20" s="3"/>
    </row>
    <row r="21" spans="1:10" s="23" customFormat="1" ht="15.75" customHeight="1" x14ac:dyDescent="0.25">
      <c r="A21" s="10" t="s">
        <v>55</v>
      </c>
      <c r="B21" s="29" t="s">
        <v>58</v>
      </c>
      <c r="C21" s="122" t="s">
        <v>25</v>
      </c>
      <c r="D21" s="15"/>
      <c r="E21" s="81">
        <f>658.05+626.29+663.04+921.86+1979.39</f>
        <v>4848.63</v>
      </c>
      <c r="F21" s="47"/>
      <c r="G21" s="3"/>
      <c r="H21" s="3"/>
      <c r="I21" s="3"/>
    </row>
    <row r="22" spans="1:10" s="23" customFormat="1" ht="15.75" customHeight="1" x14ac:dyDescent="0.25">
      <c r="A22" s="10" t="s">
        <v>44</v>
      </c>
      <c r="B22" s="29" t="s">
        <v>45</v>
      </c>
      <c r="C22" s="122" t="s">
        <v>25</v>
      </c>
      <c r="D22" s="15"/>
      <c r="E22" s="81">
        <v>2550</v>
      </c>
      <c r="F22" s="47"/>
      <c r="G22" s="3"/>
      <c r="H22" s="3"/>
      <c r="I22" s="3"/>
    </row>
    <row r="23" spans="1:10" s="39" customFormat="1" ht="15.75" customHeight="1" x14ac:dyDescent="0.25">
      <c r="A23" s="10" t="s">
        <v>46</v>
      </c>
      <c r="B23" s="29" t="s">
        <v>33</v>
      </c>
      <c r="C23" s="122" t="s">
        <v>25</v>
      </c>
      <c r="D23" s="15"/>
      <c r="E23" s="81">
        <v>1590.6</v>
      </c>
      <c r="F23" s="121"/>
      <c r="G23" s="19"/>
      <c r="H23" s="19"/>
      <c r="I23" s="19"/>
    </row>
    <row r="24" spans="1:10" s="39" customFormat="1" ht="15.75" customHeight="1" x14ac:dyDescent="0.25">
      <c r="A24" s="10" t="s">
        <v>49</v>
      </c>
      <c r="B24" s="29" t="s">
        <v>18</v>
      </c>
      <c r="C24" s="122" t="s">
        <v>25</v>
      </c>
      <c r="D24" s="15"/>
      <c r="E24" s="81">
        <v>137219.16</v>
      </c>
      <c r="F24" s="121"/>
      <c r="G24" s="19"/>
      <c r="H24" s="19"/>
      <c r="I24" s="19"/>
    </row>
    <row r="25" spans="1:10" s="39" customFormat="1" ht="15.75" customHeight="1" x14ac:dyDescent="0.25">
      <c r="A25" s="10" t="s">
        <v>51</v>
      </c>
      <c r="B25" s="29" t="s">
        <v>52</v>
      </c>
      <c r="C25" s="122" t="s">
        <v>25</v>
      </c>
      <c r="D25" s="15"/>
      <c r="E25" s="81">
        <v>45140</v>
      </c>
      <c r="F25" s="121"/>
      <c r="G25" s="19"/>
      <c r="H25" s="19"/>
      <c r="I25" s="19"/>
    </row>
    <row r="26" spans="1:10" s="39" customFormat="1" ht="15.75" customHeight="1" x14ac:dyDescent="0.25">
      <c r="A26" s="10" t="s">
        <v>54</v>
      </c>
      <c r="B26" s="29" t="s">
        <v>20</v>
      </c>
      <c r="C26" s="122" t="s">
        <v>25</v>
      </c>
      <c r="D26" s="15"/>
      <c r="E26" s="81">
        <v>28845.67</v>
      </c>
      <c r="F26" s="121"/>
      <c r="G26" s="19"/>
      <c r="H26" s="19"/>
      <c r="I26" s="19"/>
    </row>
    <row r="27" spans="1:10" s="39" customFormat="1" ht="15.75" customHeight="1" thickBot="1" x14ac:dyDescent="0.3">
      <c r="A27" s="96" t="s">
        <v>56</v>
      </c>
      <c r="B27" s="32" t="s">
        <v>57</v>
      </c>
      <c r="C27" s="33" t="s">
        <v>25</v>
      </c>
      <c r="D27" s="34"/>
      <c r="E27" s="124">
        <v>116241.88</v>
      </c>
      <c r="F27" s="121"/>
      <c r="G27" s="19"/>
      <c r="H27" s="19"/>
      <c r="I27" s="19"/>
    </row>
    <row r="28" spans="1:10" s="23" customFormat="1" ht="15.75" customHeight="1" thickBot="1" x14ac:dyDescent="0.3">
      <c r="A28" s="18" t="s">
        <v>53</v>
      </c>
      <c r="B28" s="37" t="s">
        <v>15</v>
      </c>
      <c r="C28" s="63" t="s">
        <v>25</v>
      </c>
      <c r="D28" s="38">
        <f>E28/E1/B3</f>
        <v>8.6931410258981323</v>
      </c>
      <c r="E28" s="125">
        <v>520176</v>
      </c>
      <c r="F28" s="95"/>
      <c r="G28" s="3"/>
      <c r="H28" s="3"/>
      <c r="I28" s="3"/>
    </row>
    <row r="29" spans="1:10" s="39" customFormat="1" ht="15.75" customHeight="1" thickBot="1" x14ac:dyDescent="0.3">
      <c r="A29" s="97" t="s">
        <v>50</v>
      </c>
      <c r="B29" s="102" t="s">
        <v>15</v>
      </c>
      <c r="C29" s="100" t="s">
        <v>31</v>
      </c>
      <c r="D29" s="126">
        <v>0.18</v>
      </c>
      <c r="E29" s="127">
        <f>D29*E1*B3</f>
        <v>10770.7536</v>
      </c>
      <c r="F29" s="121"/>
      <c r="G29" s="19"/>
      <c r="H29" s="19"/>
      <c r="I29" s="19"/>
    </row>
    <row r="30" spans="1:10" s="20" customFormat="1" ht="15.75" customHeight="1" thickBot="1" x14ac:dyDescent="0.3">
      <c r="A30" s="103" t="s">
        <v>11</v>
      </c>
      <c r="B30" s="104"/>
      <c r="C30" s="105" t="s">
        <v>31</v>
      </c>
      <c r="D30" s="106">
        <f>D8+D9+D14+D15+D16+D17+D18+D19+D28+D29</f>
        <v>30.954008060494484</v>
      </c>
      <c r="E30" s="101">
        <f>E8+E9+E14+E15+E16+E17+E18+E19+E28+E29</f>
        <v>1852211.0763999999</v>
      </c>
      <c r="F30" s="55"/>
      <c r="G30" s="4"/>
      <c r="H30" s="19"/>
      <c r="I30" s="19"/>
    </row>
    <row r="31" spans="1:10" s="28" customFormat="1" ht="15.75" customHeight="1" thickBot="1" x14ac:dyDescent="0.3">
      <c r="A31" s="139" t="s">
        <v>32</v>
      </c>
      <c r="B31" s="140"/>
      <c r="C31" s="140"/>
      <c r="D31" s="58" t="s">
        <v>35</v>
      </c>
      <c r="E31" s="59" t="s">
        <v>36</v>
      </c>
      <c r="F31" s="40"/>
      <c r="G31" s="25"/>
      <c r="H31" s="60"/>
      <c r="I31" s="27"/>
      <c r="J31" s="27"/>
    </row>
    <row r="32" spans="1:10" s="67" customFormat="1" ht="15.75" customHeight="1" x14ac:dyDescent="0.25">
      <c r="A32" s="64" t="s">
        <v>41</v>
      </c>
      <c r="B32" s="35"/>
      <c r="C32" s="65" t="s">
        <v>31</v>
      </c>
      <c r="D32" s="128">
        <v>68083</v>
      </c>
      <c r="E32" s="77"/>
      <c r="F32" s="49"/>
      <c r="G32" s="66"/>
      <c r="H32" s="66"/>
      <c r="I32" s="66"/>
    </row>
    <row r="33" spans="1:10" s="67" customFormat="1" ht="15.75" customHeight="1" x14ac:dyDescent="0.25">
      <c r="A33" s="12" t="s">
        <v>16</v>
      </c>
      <c r="B33" s="30"/>
      <c r="C33" s="68" t="s">
        <v>31</v>
      </c>
      <c r="D33" s="129">
        <f>10018*E1</f>
        <v>120216</v>
      </c>
      <c r="E33" s="78"/>
      <c r="F33" s="49"/>
      <c r="G33" s="66"/>
      <c r="H33" s="66"/>
      <c r="I33" s="66"/>
    </row>
    <row r="34" spans="1:10" s="70" customFormat="1" ht="15.75" customHeight="1" x14ac:dyDescent="0.3">
      <c r="A34" s="12" t="s">
        <v>61</v>
      </c>
      <c r="B34" s="30"/>
      <c r="C34" s="68" t="s">
        <v>31</v>
      </c>
      <c r="D34" s="129">
        <f>8548.62+7448.92+1648.49</f>
        <v>17646.030000000002</v>
      </c>
      <c r="E34" s="78"/>
      <c r="F34" s="50"/>
      <c r="G34" s="66"/>
      <c r="H34" s="69"/>
      <c r="I34" s="69"/>
    </row>
    <row r="35" spans="1:10" s="72" customFormat="1" ht="15.75" customHeight="1" x14ac:dyDescent="0.3">
      <c r="A35" s="12" t="s">
        <v>38</v>
      </c>
      <c r="B35" s="30"/>
      <c r="C35" s="68" t="s">
        <v>31</v>
      </c>
      <c r="D35" s="129">
        <f>B5</f>
        <v>1694901</v>
      </c>
      <c r="E35" s="78"/>
      <c r="F35" s="120"/>
      <c r="G35" s="69"/>
      <c r="H35" s="71"/>
      <c r="I35" s="71"/>
      <c r="J35" s="71"/>
    </row>
    <row r="36" spans="1:10" s="72" customFormat="1" ht="15.75" customHeight="1" thickBot="1" x14ac:dyDescent="0.35">
      <c r="A36" s="61" t="str">
        <f>A30</f>
        <v>итого расходы</v>
      </c>
      <c r="B36" s="62"/>
      <c r="C36" s="73" t="str">
        <f>C30</f>
        <v>руб.</v>
      </c>
      <c r="D36" s="79"/>
      <c r="E36" s="80">
        <f>E30</f>
        <v>1852211.0763999999</v>
      </c>
      <c r="F36" s="51"/>
      <c r="G36" s="69"/>
      <c r="H36" s="71"/>
      <c r="I36" s="71"/>
      <c r="J36" s="71"/>
    </row>
    <row r="37" spans="1:10" s="67" customFormat="1" ht="15.75" customHeight="1" thickBot="1" x14ac:dyDescent="0.3">
      <c r="A37" s="85" t="s">
        <v>19</v>
      </c>
      <c r="B37" s="86"/>
      <c r="C37" s="87" t="s">
        <v>31</v>
      </c>
      <c r="D37" s="88">
        <f>D32+D33+D34+D35-E36</f>
        <v>48634.953600000124</v>
      </c>
      <c r="E37" s="89"/>
      <c r="F37" s="52"/>
      <c r="G37" s="74"/>
      <c r="H37" s="66"/>
      <c r="I37" s="66"/>
    </row>
    <row r="38" spans="1:10" s="20" customFormat="1" ht="15.75" customHeight="1" x14ac:dyDescent="0.25">
      <c r="A38" s="136" t="s">
        <v>42</v>
      </c>
      <c r="B38" s="137"/>
      <c r="C38" s="137"/>
      <c r="D38" s="137"/>
      <c r="E38" s="138"/>
      <c r="F38" s="53"/>
    </row>
    <row r="39" spans="1:10" s="39" customFormat="1" ht="15.75" customHeight="1" x14ac:dyDescent="0.25">
      <c r="A39" s="56" t="s">
        <v>29</v>
      </c>
      <c r="B39" s="134" t="s">
        <v>62</v>
      </c>
      <c r="C39" s="134" t="s">
        <v>34</v>
      </c>
      <c r="D39" s="141"/>
      <c r="E39" s="142"/>
      <c r="F39" s="5"/>
      <c r="G39" s="57"/>
      <c r="H39" s="57"/>
      <c r="I39" s="57"/>
    </row>
    <row r="40" spans="1:10" s="39" customFormat="1" ht="63" x14ac:dyDescent="0.25">
      <c r="A40" s="10"/>
      <c r="B40" s="135"/>
      <c r="C40" s="99" t="s">
        <v>63</v>
      </c>
      <c r="D40" s="99" t="s">
        <v>64</v>
      </c>
      <c r="E40" s="92" t="s">
        <v>39</v>
      </c>
      <c r="F40" s="5"/>
      <c r="G40" s="57"/>
      <c r="H40" s="57"/>
      <c r="I40" s="57"/>
    </row>
    <row r="41" spans="1:10" s="20" customFormat="1" ht="15.75" customHeight="1" x14ac:dyDescent="0.25">
      <c r="A41" s="24" t="s">
        <v>65</v>
      </c>
      <c r="B41" s="75">
        <v>1284571</v>
      </c>
      <c r="C41" s="75">
        <v>1284482</v>
      </c>
      <c r="D41" s="75"/>
      <c r="E41" s="76"/>
      <c r="F41" s="54"/>
    </row>
    <row r="42" spans="1:10" s="20" customFormat="1" ht="15.75" customHeight="1" x14ac:dyDescent="0.25">
      <c r="A42" s="24" t="s">
        <v>66</v>
      </c>
      <c r="B42" s="75">
        <v>609800</v>
      </c>
      <c r="C42" s="75">
        <v>556601</v>
      </c>
      <c r="D42" s="75">
        <v>63176</v>
      </c>
      <c r="E42" s="76"/>
      <c r="F42" s="54"/>
    </row>
    <row r="43" spans="1:10" s="20" customFormat="1" ht="15.75" x14ac:dyDescent="0.25">
      <c r="A43" s="24" t="s">
        <v>67</v>
      </c>
      <c r="B43" s="75">
        <v>158975</v>
      </c>
      <c r="C43" s="75">
        <v>153271</v>
      </c>
      <c r="D43" s="75">
        <v>6686</v>
      </c>
      <c r="E43" s="76"/>
      <c r="F43" s="54"/>
    </row>
    <row r="44" spans="1:10" s="20" customFormat="1" ht="15.75" x14ac:dyDescent="0.25">
      <c r="A44" s="24" t="s">
        <v>68</v>
      </c>
      <c r="B44" s="75">
        <v>262055</v>
      </c>
      <c r="C44" s="75">
        <v>249361</v>
      </c>
      <c r="D44" s="75">
        <v>15356</v>
      </c>
      <c r="E44" s="76"/>
      <c r="F44" s="54"/>
    </row>
    <row r="45" spans="1:10" s="20" customFormat="1" ht="15.75" x14ac:dyDescent="0.25">
      <c r="A45" s="24" t="s">
        <v>69</v>
      </c>
      <c r="B45" s="75">
        <v>489493</v>
      </c>
      <c r="C45" s="75">
        <v>435071</v>
      </c>
      <c r="D45" s="75">
        <v>111886</v>
      </c>
      <c r="E45" s="76"/>
      <c r="F45" s="54"/>
    </row>
    <row r="46" spans="1:10" s="20" customFormat="1" thickBot="1" x14ac:dyDescent="0.3">
      <c r="A46" s="107" t="s">
        <v>70</v>
      </c>
      <c r="B46" s="108">
        <v>66911</v>
      </c>
      <c r="C46" s="108">
        <v>66846</v>
      </c>
      <c r="D46" s="108"/>
      <c r="E46" s="109"/>
      <c r="F46" s="54"/>
    </row>
    <row r="47" spans="1:10" s="20" customFormat="1" thickBot="1" x14ac:dyDescent="0.3">
      <c r="A47" s="18" t="s">
        <v>30</v>
      </c>
      <c r="B47" s="90">
        <f>SUM(B41:B46)</f>
        <v>2871805</v>
      </c>
      <c r="C47" s="90">
        <f>SUM(C41:C46)</f>
        <v>2745632</v>
      </c>
      <c r="D47" s="90">
        <f>SUM(D42:D46)</f>
        <v>197104</v>
      </c>
      <c r="E47" s="91">
        <f>SUM(E41:E45)</f>
        <v>0</v>
      </c>
      <c r="F47" s="98"/>
    </row>
    <row r="48" spans="1:10" s="67" customFormat="1" ht="15.75" customHeight="1" thickBot="1" x14ac:dyDescent="0.3">
      <c r="A48" s="110" t="s">
        <v>71</v>
      </c>
      <c r="B48" s="111"/>
      <c r="C48" s="111"/>
      <c r="D48" s="111">
        <f>B43+B44+B45-C43-C44-C45-D43-D44-D45-E45+B42-C42-D42</f>
        <v>-71085</v>
      </c>
      <c r="E48" s="112"/>
      <c r="F48" s="49"/>
    </row>
    <row r="49" spans="1:8" s="1" customFormat="1" ht="15.75" x14ac:dyDescent="0.25">
      <c r="A49" s="130" t="s">
        <v>72</v>
      </c>
      <c r="B49" s="131"/>
      <c r="C49" s="131"/>
      <c r="D49" s="49" t="s">
        <v>73</v>
      </c>
      <c r="E49" s="114">
        <v>1453.2</v>
      </c>
      <c r="F49" s="113"/>
      <c r="G49" s="20"/>
      <c r="H49" s="20"/>
    </row>
    <row r="50" spans="1:8" s="20" customFormat="1" ht="15.75" x14ac:dyDescent="0.25">
      <c r="A50" s="130" t="s">
        <v>74</v>
      </c>
      <c r="B50" s="131"/>
      <c r="C50" s="131"/>
      <c r="D50" s="49" t="s">
        <v>73</v>
      </c>
      <c r="E50" s="114">
        <v>1276.99</v>
      </c>
      <c r="F50" s="5"/>
      <c r="G50" s="115"/>
    </row>
    <row r="51" spans="1:8" s="20" customFormat="1" ht="15.75" x14ac:dyDescent="0.25">
      <c r="A51" s="130" t="s">
        <v>75</v>
      </c>
      <c r="B51" s="132"/>
      <c r="C51" s="132"/>
      <c r="D51" s="49" t="s">
        <v>73</v>
      </c>
      <c r="E51" s="114">
        <v>0</v>
      </c>
      <c r="F51" s="5"/>
      <c r="G51" s="115"/>
    </row>
    <row r="52" spans="1:8" s="1" customFormat="1" ht="15.75" x14ac:dyDescent="0.25">
      <c r="A52" s="116" t="s">
        <v>76</v>
      </c>
      <c r="B52" s="117"/>
      <c r="C52" s="117"/>
      <c r="D52" s="118" t="s">
        <v>73</v>
      </c>
      <c r="E52" s="119">
        <f>E50-E51</f>
        <v>1276.99</v>
      </c>
      <c r="F52" s="5"/>
      <c r="G52" s="115"/>
    </row>
    <row r="53" spans="1:8" s="1" customFormat="1" ht="15.75" x14ac:dyDescent="0.25">
      <c r="A53" s="16" t="s">
        <v>12</v>
      </c>
      <c r="B53" s="98"/>
      <c r="C53" s="98"/>
      <c r="D53" s="98"/>
      <c r="E53" s="98"/>
      <c r="F53" s="98"/>
      <c r="G53" s="20"/>
      <c r="H53" s="20"/>
    </row>
  </sheetData>
  <mergeCells count="8">
    <mergeCell ref="A49:C49"/>
    <mergeCell ref="A50:C50"/>
    <mergeCell ref="A51:C51"/>
    <mergeCell ref="D4:E4"/>
    <mergeCell ref="B39:B40"/>
    <mergeCell ref="A38:E38"/>
    <mergeCell ref="A31:C31"/>
    <mergeCell ref="C39:E39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2019-02-08T08:23:33Z</cp:lastPrinted>
  <dcterms:created xsi:type="dcterms:W3CDTF">2016-04-22T06:39:22Z</dcterms:created>
  <dcterms:modified xsi:type="dcterms:W3CDTF">2019-02-18T10:17:22Z</dcterms:modified>
</cp:coreProperties>
</file>