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9" i="1" l="1"/>
  <c r="E14" i="1"/>
  <c r="D9" i="1" l="1"/>
  <c r="E53" i="1" l="1"/>
  <c r="E30" i="1" l="1"/>
  <c r="D49" i="1" l="1"/>
  <c r="D48" i="1"/>
  <c r="E48" i="1" l="1"/>
  <c r="C48" i="1"/>
  <c r="B48" i="1"/>
  <c r="D35" i="1" l="1"/>
  <c r="B5" i="1" l="1"/>
  <c r="E19" i="1" l="1"/>
  <c r="D34" i="1" l="1"/>
  <c r="E21" i="1" l="1"/>
  <c r="D12" i="1" l="1"/>
  <c r="E18" i="1" l="1"/>
  <c r="C31" i="1" l="1"/>
  <c r="C37" i="1" s="1"/>
  <c r="A37" i="1"/>
  <c r="D11" i="1"/>
  <c r="D30" i="1" l="1"/>
  <c r="D14" i="1"/>
  <c r="E17" i="1"/>
  <c r="E16" i="1"/>
  <c r="D15" i="1"/>
  <c r="D13" i="1" l="1"/>
  <c r="D10" i="1"/>
  <c r="E8" i="1"/>
  <c r="D36" i="1"/>
  <c r="D19" i="1"/>
  <c r="D31" i="1" l="1"/>
  <c r="E31" i="1" l="1"/>
  <c r="E37" i="1" s="1"/>
  <c r="D38" i="1" s="1"/>
</calcChain>
</file>

<file path=xl/sharedStrings.xml><?xml version="1.0" encoding="utf-8"?>
<sst xmlns="http://schemas.openxmlformats.org/spreadsheetml/2006/main" count="113" uniqueCount="77">
  <si>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</si>
  <si>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</si>
  <si>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</si>
  <si>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</si>
  <si>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</si>
  <si>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</si>
  <si>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</si>
  <si>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</si>
  <si>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</si>
  <si>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</si>
  <si>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</si>
  <si>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</si>
  <si>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</si>
  <si>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</si>
  <si>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</si>
  <si>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</si>
  <si>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</si>
  <si>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д.52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</si>
  <si>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</si>
  <si>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</si>
  <si>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</si>
  <si>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</si>
  <si>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</si>
  <si>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Кол-во месяцев</t>
  </si>
  <si>
    <t>руб</t>
  </si>
  <si>
    <t>8.Работы по ремонту общедомового имущества всего, в т.ч.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</si>
  <si>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</si>
  <si>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</si>
  <si>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</si>
  <si>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</si>
  <si>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</si>
  <si>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июль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</si>
  <si>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</si>
  <si>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</si>
  <si>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</si>
  <si>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</si>
  <si>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</si>
  <si>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7. Обслуживание спецсчета</t>
  </si>
  <si>
    <t>2018г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</si>
  <si>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</si>
  <si>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</si>
  <si>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</si>
  <si>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замена напольного покрытия в секциях 1 этажа</t>
  </si>
  <si>
    <t>февраль</t>
  </si>
  <si>
    <t>работы на общедомовой системе ХВС</t>
  </si>
  <si>
    <t>*электроизмерительные работы</t>
  </si>
  <si>
    <t>ремонт и обследование лифта</t>
  </si>
  <si>
    <t>май</t>
  </si>
  <si>
    <t>июнь</t>
  </si>
  <si>
    <t>работы на общедомовой системе отопления кв.69</t>
  </si>
  <si>
    <t>ремонт и обустройство отмостков вокруг дома</t>
  </si>
  <si>
    <t>февр,сент</t>
  </si>
  <si>
    <t>работы по технич.диагостир-ию внутридом.газового оборудования</t>
  </si>
  <si>
    <t>ремонт мягкой кровли кв.105</t>
  </si>
  <si>
    <t>октябрь</t>
  </si>
  <si>
    <t>декабрь</t>
  </si>
  <si>
    <t>утепление получердачного помещения с герметизацией 3 продухов</t>
  </si>
  <si>
    <t>замена светильников в подъезде 2 шт</t>
  </si>
  <si>
    <t>работы на общедомовой системе канализации, кв.82,36, в подвале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</si>
  <si>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</si>
  <si>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9.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</si>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</sst>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Fill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1" fontId="5" fillId="0" borderId="0" xfId="0" applyNumberFormat="1" applyFont="1" applyFill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7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2" fontId="6" fillId="0" borderId="12" xfId="0" applyNumberFormat="1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/>
    </xf>
    <xf numFmtId="0" fontId="7" fillId="0" borderId="14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10" fillId="0" borderId="0" xfId="0" applyFont="1" applyFill="1"/>
    <xf numFmtId="0" fontId="0" fillId="0" borderId="0" xfId="0" applyFont="1" applyFill="1"/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1" fontId="7" fillId="0" borderId="12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2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16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7" fillId="0" borderId="13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3" xfId="1" applyNumberFormat="1" applyFont="1" applyFill="1" applyBorder="1" applyAlignment="1">
      <alignment vertical="top" wrapText="1"/>
    </xf>
    <xf numFmtId="165" fontId="5" fillId="0" borderId="9" xfId="1" applyNumberFormat="1" applyFont="1" applyFill="1" applyBorder="1" applyAlignment="1">
      <alignment vertical="top"/>
    </xf>
    <xf numFmtId="165" fontId="5" fillId="0" borderId="1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7" fillId="2" borderId="9" xfId="0" applyFont="1" applyFill="1" applyBorder="1" applyAlignment="1">
      <alignment horizontal="center" vertical="top" wrapText="1"/>
    </xf>
    <xf numFmtId="165" fontId="8" fillId="2" borderId="9" xfId="1" applyNumberFormat="1" applyFont="1" applyFill="1" applyBorder="1" applyAlignment="1">
      <alignment vertical="top" wrapText="1"/>
    </xf>
    <xf numFmtId="165" fontId="8" fillId="2" borderId="10" xfId="1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165" fontId="5" fillId="2" borderId="6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6" fillId="0" borderId="20" xfId="0" applyFont="1" applyFill="1" applyBorder="1" applyAlignment="1">
      <alignment horizontal="center" vertical="top" wrapText="1"/>
    </xf>
    <xf numFmtId="2" fontId="6" fillId="0" borderId="20" xfId="0" applyNumberFormat="1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22" xfId="0" applyFont="1" applyFill="1" applyBorder="1" applyAlignment="1">
      <alignment horizontal="center" vertical="top" wrapText="1"/>
    </xf>
    <xf numFmtId="2" fontId="6" fillId="0" borderId="22" xfId="0" applyNumberFormat="1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vertical="top" wrapText="1"/>
    </xf>
    <xf numFmtId="1" fontId="5" fillId="2" borderId="9" xfId="0" applyNumberFormat="1" applyFont="1" applyFill="1" applyBorder="1" applyAlignment="1">
      <alignment vertical="top" wrapText="1"/>
    </xf>
    <xf numFmtId="1" fontId="6" fillId="2" borderId="9" xfId="0" applyNumberFormat="1" applyFont="1" applyFill="1" applyBorder="1" applyAlignment="1">
      <alignment horizontal="center" vertical="top" wrapText="1"/>
    </xf>
    <xf numFmtId="2" fontId="5" fillId="2" borderId="9" xfId="0" applyNumberFormat="1" applyFont="1" applyFill="1" applyBorder="1" applyAlignment="1">
      <alignment vertical="top" wrapText="1"/>
    </xf>
    <xf numFmtId="165" fontId="5" fillId="2" borderId="10" xfId="1" applyNumberFormat="1" applyFont="1" applyFill="1" applyBorder="1" applyAlignment="1">
      <alignment vertical="top" wrapText="1"/>
    </xf>
    <xf numFmtId="0" fontId="6" fillId="0" borderId="11" xfId="0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/>
    </xf>
    <xf numFmtId="165" fontId="6" fillId="0" borderId="13" xfId="1" applyNumberFormat="1" applyFont="1" applyFill="1" applyBorder="1" applyAlignment="1">
      <alignment vertical="top"/>
    </xf>
    <xf numFmtId="0" fontId="7" fillId="0" borderId="25" xfId="0" applyFont="1" applyFill="1" applyBorder="1" applyAlignment="1">
      <alignment vertical="top" wrapText="1"/>
    </xf>
    <xf numFmtId="165" fontId="7" fillId="0" borderId="20" xfId="1" applyNumberFormat="1" applyFont="1" applyFill="1" applyBorder="1" applyAlignment="1">
      <alignment vertical="top"/>
    </xf>
    <xf numFmtId="165" fontId="7" fillId="0" borderId="21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65" fontId="5" fillId="0" borderId="0" xfId="1" applyNumberFormat="1" applyFont="1" applyFill="1" applyAlignment="1">
      <alignment horizontal="right" vertical="top" wrapText="1"/>
    </xf>
    <xf numFmtId="165" fontId="6" fillId="0" borderId="23" xfId="1" applyNumberFormat="1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 wrapText="1"/>
    </xf>
    <xf numFmtId="165" fontId="7" fillId="0" borderId="15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31" zoomScale="75" zoomScaleNormal="75" workbookViewId="0">
      <selection activeCell="F42" sqref="F42:F47"/>
    </sheetView>
  </sheetViews>
  <sheetFormatPr defaultRowHeight="16.5" x14ac:dyDescent="0.25"/>
  <cols>
    <col min="1" max="1" width="79.42578125" style="3" customWidth="1"/>
    <col min="2" max="2" width="14.5703125" style="3" customWidth="1"/>
    <col min="3" max="3" width="13.42578125" style="3" customWidth="1"/>
    <col min="4" max="4" width="14" style="3" customWidth="1"/>
    <col min="5" max="5" width="14.5703125" style="3" customWidth="1"/>
    <col min="6" max="6" width="9.85546875" style="3" bestFit="1" customWidth="1"/>
    <col min="7" max="7" width="9.140625" style="17"/>
    <col min="8" max="10" width="9.140625" style="2"/>
  </cols>
  <sheetData>
    <row r="1" spans="1:10" s="19" customFormat="1" ht="31.5" x14ac:dyDescent="0.25">
      <c r="A1" s="37" t="s">
        <v>13</v>
      </c>
      <c r="B1" s="3"/>
      <c r="C1" s="3" t="s">
        <v>38</v>
      </c>
      <c r="D1" s="38" t="s">
        <v>23</v>
      </c>
      <c r="E1" s="38">
        <v>12</v>
      </c>
      <c r="F1" s="3"/>
      <c r="G1" s="32"/>
      <c r="H1" s="18"/>
      <c r="I1" s="18"/>
      <c r="J1" s="18"/>
    </row>
    <row r="2" spans="1:10" s="19" customFormat="1" x14ac:dyDescent="0.25">
      <c r="A2" s="39" t="s">
        <v>17</v>
      </c>
      <c r="B2" s="3"/>
      <c r="C2" s="3"/>
      <c r="D2" s="3"/>
      <c r="E2" s="3"/>
      <c r="F2" s="3"/>
      <c r="G2" s="32"/>
      <c r="H2" s="18"/>
      <c r="I2" s="18"/>
      <c r="J2" s="18"/>
    </row>
    <row r="3" spans="1:10" s="19" customFormat="1" x14ac:dyDescent="0.25">
      <c r="A3" s="3" t="s">
        <v>26</v>
      </c>
      <c r="B3" s="3">
        <v>3704.59</v>
      </c>
      <c r="C3" s="3"/>
      <c r="D3" s="3"/>
      <c r="E3" s="3"/>
      <c r="F3" s="3"/>
      <c r="G3" s="32"/>
      <c r="H3" s="18"/>
      <c r="I3" s="18"/>
      <c r="J3" s="18"/>
    </row>
    <row r="4" spans="1:10" s="19" customFormat="1" x14ac:dyDescent="0.25">
      <c r="A4" s="3" t="s">
        <v>0</v>
      </c>
      <c r="B4" s="3">
        <v>20.79</v>
      </c>
      <c r="C4" s="3">
        <v>18.29</v>
      </c>
      <c r="D4" s="3"/>
      <c r="E4" s="3"/>
      <c r="F4" s="3"/>
      <c r="G4" s="117"/>
      <c r="H4" s="18"/>
      <c r="I4" s="18"/>
      <c r="J4" s="18"/>
    </row>
    <row r="5" spans="1:10" s="19" customFormat="1" x14ac:dyDescent="0.25">
      <c r="A5" s="3" t="s">
        <v>22</v>
      </c>
      <c r="B5" s="118">
        <f>B3*B4*9+B3*3*C4</f>
        <v>896436.68819999998</v>
      </c>
      <c r="C5" s="40"/>
      <c r="D5" s="40"/>
      <c r="E5" s="3"/>
      <c r="F5" s="40"/>
      <c r="G5" s="3"/>
      <c r="H5" s="18"/>
      <c r="I5" s="18"/>
      <c r="J5" s="18"/>
    </row>
    <row r="6" spans="1:10" s="19" customFormat="1" ht="17.25" thickBot="1" x14ac:dyDescent="0.3">
      <c r="A6" s="3" t="s">
        <v>1</v>
      </c>
      <c r="B6" s="3">
        <v>97.35</v>
      </c>
      <c r="C6" s="3"/>
      <c r="D6" s="3"/>
      <c r="E6" s="3"/>
      <c r="F6" s="40"/>
      <c r="G6" s="117"/>
      <c r="H6" s="18"/>
      <c r="I6" s="18"/>
      <c r="J6" s="18"/>
    </row>
    <row r="7" spans="1:10" s="21" customFormat="1" ht="67.5" customHeight="1" x14ac:dyDescent="0.25">
      <c r="A7" s="4" t="s">
        <v>2</v>
      </c>
      <c r="B7" s="6" t="s">
        <v>14</v>
      </c>
      <c r="C7" s="6" t="s">
        <v>19</v>
      </c>
      <c r="D7" s="6" t="s">
        <v>21</v>
      </c>
      <c r="E7" s="5" t="s">
        <v>20</v>
      </c>
      <c r="F7" s="7"/>
      <c r="G7" s="7"/>
      <c r="H7" s="20"/>
      <c r="I7" s="20"/>
      <c r="J7" s="20"/>
    </row>
    <row r="8" spans="1:10" s="19" customFormat="1" ht="15.75" customHeight="1" x14ac:dyDescent="0.25">
      <c r="A8" s="8" t="s">
        <v>3</v>
      </c>
      <c r="B8" s="11" t="s">
        <v>15</v>
      </c>
      <c r="C8" s="116" t="s">
        <v>24</v>
      </c>
      <c r="D8" s="9">
        <v>0.92</v>
      </c>
      <c r="E8" s="74">
        <f>D8*B3*E1</f>
        <v>40898.673600000009</v>
      </c>
      <c r="F8" s="3"/>
      <c r="G8" s="117"/>
      <c r="H8" s="18"/>
      <c r="I8" s="18"/>
      <c r="J8" s="18"/>
    </row>
    <row r="9" spans="1:10" s="19" customFormat="1" ht="47.25" x14ac:dyDescent="0.25">
      <c r="A9" s="8" t="s">
        <v>4</v>
      </c>
      <c r="B9" s="11" t="s">
        <v>15</v>
      </c>
      <c r="C9" s="116" t="s">
        <v>24</v>
      </c>
      <c r="D9" s="9">
        <f>4.8+D10+D11+D12+D13</f>
        <v>6.2747920822547156</v>
      </c>
      <c r="E9" s="74">
        <f>D9*E1*B3</f>
        <v>278946.38399999996</v>
      </c>
      <c r="F9" s="3"/>
      <c r="G9" s="117"/>
      <c r="H9" s="18"/>
      <c r="I9" s="18"/>
      <c r="J9" s="18"/>
    </row>
    <row r="10" spans="1:10" s="19" customFormat="1" ht="15.75" customHeight="1" x14ac:dyDescent="0.25">
      <c r="A10" s="10" t="s">
        <v>5</v>
      </c>
      <c r="B10" s="11"/>
      <c r="C10" s="116" t="s">
        <v>24</v>
      </c>
      <c r="D10" s="9">
        <f>E10/E1/B3</f>
        <v>0.14171608734029947</v>
      </c>
      <c r="E10" s="74">
        <v>6300</v>
      </c>
      <c r="F10" s="3"/>
      <c r="G10" s="117"/>
      <c r="H10" s="18"/>
      <c r="I10" s="18"/>
      <c r="J10" s="18"/>
    </row>
    <row r="11" spans="1:10" s="19" customFormat="1" ht="15.75" customHeight="1" x14ac:dyDescent="0.25">
      <c r="A11" s="10" t="s">
        <v>6</v>
      </c>
      <c r="B11" s="11"/>
      <c r="C11" s="116" t="s">
        <v>24</v>
      </c>
      <c r="D11" s="9">
        <f>E11/E1/B3</f>
        <v>0.20854759456062164</v>
      </c>
      <c r="E11" s="74">
        <v>9271</v>
      </c>
      <c r="F11" s="3"/>
      <c r="G11" s="117"/>
      <c r="H11" s="18"/>
      <c r="I11" s="18"/>
      <c r="J11" s="18"/>
    </row>
    <row r="12" spans="1:10" s="19" customFormat="1" ht="15.75" customHeight="1" x14ac:dyDescent="0.25">
      <c r="A12" s="10" t="s">
        <v>45</v>
      </c>
      <c r="B12" s="11"/>
      <c r="C12" s="116" t="s">
        <v>29</v>
      </c>
      <c r="D12" s="9">
        <f>E12/B3/E1</f>
        <v>0.1168595355131517</v>
      </c>
      <c r="E12" s="74">
        <v>5195</v>
      </c>
      <c r="F12" s="15"/>
      <c r="G12" s="14"/>
    </row>
    <row r="13" spans="1:10" s="19" customFormat="1" ht="15.75" customHeight="1" x14ac:dyDescent="0.25">
      <c r="A13" s="10" t="s">
        <v>7</v>
      </c>
      <c r="B13" s="11"/>
      <c r="C13" s="116" t="s">
        <v>24</v>
      </c>
      <c r="D13" s="9">
        <f>E13/B3/E1</f>
        <v>1.0076688648406436</v>
      </c>
      <c r="E13" s="74">
        <v>44796</v>
      </c>
      <c r="F13" s="3"/>
      <c r="G13" s="117"/>
      <c r="H13" s="18"/>
      <c r="I13" s="18"/>
      <c r="J13" s="18"/>
    </row>
    <row r="14" spans="1:10" s="19" customFormat="1" ht="47.25" x14ac:dyDescent="0.25">
      <c r="A14" s="8" t="s">
        <v>8</v>
      </c>
      <c r="B14" s="11" t="s">
        <v>15</v>
      </c>
      <c r="C14" s="116" t="s">
        <v>24</v>
      </c>
      <c r="D14" s="9">
        <f>E14/E1/B3</f>
        <v>4.9520729689385323</v>
      </c>
      <c r="E14" s="74">
        <f>6326*2.9*E1</f>
        <v>220144.8</v>
      </c>
      <c r="F14" s="3"/>
      <c r="G14" s="117"/>
      <c r="H14" s="18"/>
      <c r="I14" s="18"/>
      <c r="J14" s="18"/>
    </row>
    <row r="15" spans="1:10" s="19" customFormat="1" x14ac:dyDescent="0.25">
      <c r="A15" s="8" t="s">
        <v>9</v>
      </c>
      <c r="B15" s="89" t="s">
        <v>41</v>
      </c>
      <c r="C15" s="116" t="s">
        <v>24</v>
      </c>
      <c r="D15" s="9">
        <f>E15/E1/B3</f>
        <v>2.5476503472718979</v>
      </c>
      <c r="E15" s="74">
        <v>113256</v>
      </c>
      <c r="F15" s="3"/>
      <c r="G15" s="117"/>
      <c r="H15" s="18"/>
      <c r="I15" s="18"/>
      <c r="J15" s="18"/>
    </row>
    <row r="16" spans="1:10" s="19" customFormat="1" ht="15.75" customHeight="1" x14ac:dyDescent="0.25">
      <c r="A16" s="8" t="s">
        <v>10</v>
      </c>
      <c r="B16" s="89" t="s">
        <v>41</v>
      </c>
      <c r="C16" s="116" t="s">
        <v>24</v>
      </c>
      <c r="D16" s="9">
        <v>0.43</v>
      </c>
      <c r="E16" s="74">
        <f>D16*E1*B3</f>
        <v>19115.684400000002</v>
      </c>
      <c r="F16" s="3"/>
      <c r="G16" s="117"/>
      <c r="H16" s="18"/>
      <c r="I16" s="18"/>
      <c r="J16" s="18"/>
    </row>
    <row r="17" spans="1:10" s="19" customFormat="1" ht="31.5" x14ac:dyDescent="0.25">
      <c r="A17" s="28" t="s">
        <v>59</v>
      </c>
      <c r="B17" s="23" t="s">
        <v>15</v>
      </c>
      <c r="C17" s="24" t="s">
        <v>24</v>
      </c>
      <c r="D17" s="29">
        <v>0.49</v>
      </c>
      <c r="E17" s="75">
        <f>D17*E1*B3</f>
        <v>21782.9892</v>
      </c>
      <c r="F17" s="3"/>
      <c r="G17" s="117"/>
      <c r="H17" s="18"/>
      <c r="I17" s="18"/>
      <c r="J17" s="18"/>
    </row>
    <row r="18" spans="1:10" s="19" customFormat="1" ht="17.25" thickBot="1" x14ac:dyDescent="0.3">
      <c r="A18" s="28" t="s">
        <v>37</v>
      </c>
      <c r="B18" s="23" t="s">
        <v>15</v>
      </c>
      <c r="C18" s="24" t="s">
        <v>24</v>
      </c>
      <c r="D18" s="29">
        <v>0.18</v>
      </c>
      <c r="E18" s="75">
        <f>D18*E1*B3</f>
        <v>8001.9144000000006</v>
      </c>
      <c r="F18" s="3"/>
      <c r="G18" s="117"/>
      <c r="H18" s="18"/>
      <c r="I18" s="18"/>
      <c r="J18" s="18"/>
    </row>
    <row r="19" spans="1:10" s="19" customFormat="1" x14ac:dyDescent="0.25">
      <c r="A19" s="85" t="s">
        <v>25</v>
      </c>
      <c r="B19" s="86"/>
      <c r="C19" s="86"/>
      <c r="D19" s="87">
        <f>E19/E1/B3</f>
        <v>4.361560028685135</v>
      </c>
      <c r="E19" s="88">
        <f>E20+E21+E22+E23+E24+E25+E26+E27+E28+E29</f>
        <v>193893.5</v>
      </c>
      <c r="F19" s="3"/>
      <c r="G19" s="84"/>
      <c r="H19" s="18"/>
      <c r="I19" s="18"/>
      <c r="J19" s="18"/>
    </row>
    <row r="20" spans="1:10" s="50" customFormat="1" x14ac:dyDescent="0.25">
      <c r="A20" s="8" t="s">
        <v>42</v>
      </c>
      <c r="B20" s="11" t="s">
        <v>43</v>
      </c>
      <c r="C20" s="116" t="s">
        <v>24</v>
      </c>
      <c r="D20" s="12"/>
      <c r="E20" s="74">
        <v>6883.41</v>
      </c>
      <c r="F20" s="3"/>
      <c r="G20" s="117"/>
      <c r="H20" s="18"/>
      <c r="I20" s="18"/>
      <c r="J20" s="18"/>
    </row>
    <row r="21" spans="1:10" s="50" customFormat="1" x14ac:dyDescent="0.25">
      <c r="A21" s="8" t="s">
        <v>58</v>
      </c>
      <c r="B21" s="11" t="s">
        <v>51</v>
      </c>
      <c r="C21" s="116" t="s">
        <v>24</v>
      </c>
      <c r="D21" s="12"/>
      <c r="E21" s="74">
        <f>1650.6+1477.41+8544.98</f>
        <v>11672.99</v>
      </c>
      <c r="F21" s="3"/>
      <c r="G21" s="117"/>
      <c r="H21" s="18"/>
      <c r="I21" s="18"/>
      <c r="J21" s="18"/>
    </row>
    <row r="22" spans="1:10" s="19" customFormat="1" x14ac:dyDescent="0.25">
      <c r="A22" s="8" t="s">
        <v>44</v>
      </c>
      <c r="B22" s="11" t="s">
        <v>43</v>
      </c>
      <c r="C22" s="116" t="s">
        <v>24</v>
      </c>
      <c r="D22" s="12"/>
      <c r="E22" s="74">
        <v>2051.5100000000002</v>
      </c>
      <c r="F22" s="3"/>
      <c r="G22" s="117"/>
      <c r="H22" s="18"/>
      <c r="I22" s="18"/>
      <c r="J22" s="18"/>
    </row>
    <row r="23" spans="1:10" s="50" customFormat="1" ht="15.75" customHeight="1" x14ac:dyDescent="0.25">
      <c r="A23" s="8" t="s">
        <v>46</v>
      </c>
      <c r="B23" s="11" t="s">
        <v>47</v>
      </c>
      <c r="C23" s="116" t="s">
        <v>24</v>
      </c>
      <c r="D23" s="12"/>
      <c r="E23" s="74">
        <v>12000</v>
      </c>
      <c r="F23" s="15"/>
      <c r="G23" s="90"/>
    </row>
    <row r="24" spans="1:10" s="19" customFormat="1" x14ac:dyDescent="0.25">
      <c r="A24" s="8" t="s">
        <v>52</v>
      </c>
      <c r="B24" s="11" t="s">
        <v>47</v>
      </c>
      <c r="C24" s="116" t="s">
        <v>24</v>
      </c>
      <c r="D24" s="12"/>
      <c r="E24" s="74">
        <v>51840</v>
      </c>
      <c r="F24" s="3"/>
      <c r="G24" s="117"/>
      <c r="H24" s="18"/>
      <c r="I24" s="18"/>
      <c r="J24" s="18"/>
    </row>
    <row r="25" spans="1:10" s="19" customFormat="1" x14ac:dyDescent="0.25">
      <c r="A25" s="8" t="s">
        <v>49</v>
      </c>
      <c r="B25" s="11" t="s">
        <v>48</v>
      </c>
      <c r="C25" s="116" t="s">
        <v>24</v>
      </c>
      <c r="D25" s="9"/>
      <c r="E25" s="74">
        <v>3146.7</v>
      </c>
      <c r="F25" s="3"/>
      <c r="G25" s="117"/>
      <c r="H25" s="18"/>
      <c r="I25" s="18"/>
      <c r="J25" s="18"/>
    </row>
    <row r="26" spans="1:10" s="50" customFormat="1" x14ac:dyDescent="0.25">
      <c r="A26" s="8" t="s">
        <v>50</v>
      </c>
      <c r="B26" s="11" t="s">
        <v>31</v>
      </c>
      <c r="C26" s="116" t="s">
        <v>24</v>
      </c>
      <c r="D26" s="9"/>
      <c r="E26" s="74">
        <v>94608.22</v>
      </c>
      <c r="F26" s="3"/>
      <c r="G26" s="117"/>
      <c r="H26" s="18"/>
      <c r="I26" s="18"/>
      <c r="J26" s="18"/>
    </row>
    <row r="27" spans="1:10" s="50" customFormat="1" x14ac:dyDescent="0.25">
      <c r="A27" s="8" t="s">
        <v>53</v>
      </c>
      <c r="B27" s="11" t="s">
        <v>54</v>
      </c>
      <c r="C27" s="116" t="s">
        <v>24</v>
      </c>
      <c r="D27" s="9"/>
      <c r="E27" s="74">
        <v>4851.33</v>
      </c>
      <c r="F27" s="3"/>
      <c r="G27" s="117"/>
      <c r="H27" s="18"/>
      <c r="I27" s="18"/>
      <c r="J27" s="18"/>
    </row>
    <row r="28" spans="1:10" s="50" customFormat="1" x14ac:dyDescent="0.25">
      <c r="A28" s="8" t="s">
        <v>57</v>
      </c>
      <c r="B28" s="11" t="s">
        <v>55</v>
      </c>
      <c r="C28" s="116" t="s">
        <v>24</v>
      </c>
      <c r="D28" s="9"/>
      <c r="E28" s="74">
        <v>1339.34</v>
      </c>
      <c r="F28" s="3"/>
      <c r="G28" s="117"/>
      <c r="H28" s="18"/>
      <c r="I28" s="18"/>
      <c r="J28" s="18"/>
    </row>
    <row r="29" spans="1:10" s="50" customFormat="1" ht="17.25" thickBot="1" x14ac:dyDescent="0.3">
      <c r="A29" s="93" t="s">
        <v>56</v>
      </c>
      <c r="B29" s="94" t="s">
        <v>55</v>
      </c>
      <c r="C29" s="95" t="s">
        <v>24</v>
      </c>
      <c r="D29" s="96"/>
      <c r="E29" s="119">
        <v>5500</v>
      </c>
      <c r="F29" s="3"/>
      <c r="G29" s="117"/>
      <c r="H29" s="18"/>
      <c r="I29" s="18"/>
      <c r="J29" s="18"/>
    </row>
    <row r="30" spans="1:10" s="26" customFormat="1" ht="15" customHeight="1" thickBot="1" x14ac:dyDescent="0.3">
      <c r="A30" s="97" t="s">
        <v>60</v>
      </c>
      <c r="B30" s="91"/>
      <c r="C30" s="91" t="s">
        <v>24</v>
      </c>
      <c r="D30" s="92">
        <f>E30/E1/B3</f>
        <v>2.0221311040268062</v>
      </c>
      <c r="E30" s="120">
        <f>D48+D49</f>
        <v>89894</v>
      </c>
      <c r="F30" s="33"/>
      <c r="G30" s="34"/>
      <c r="H30" s="25"/>
      <c r="I30" s="25"/>
      <c r="J30" s="25"/>
    </row>
    <row r="31" spans="1:10" s="19" customFormat="1" ht="17.25" thickBot="1" x14ac:dyDescent="0.3">
      <c r="A31" s="99" t="s">
        <v>11</v>
      </c>
      <c r="B31" s="100"/>
      <c r="C31" s="101" t="str">
        <f>C27</f>
        <v>руб</v>
      </c>
      <c r="D31" s="102">
        <f>D8+D9+D14+D15+D16+D17+D19+D30+D18</f>
        <v>22.178206531177086</v>
      </c>
      <c r="E31" s="103">
        <f>E8+E9+E14+E15+E16+E17+E19+E30+E18</f>
        <v>985933.94559999998</v>
      </c>
      <c r="F31" s="41"/>
      <c r="G31" s="16"/>
      <c r="H31" s="18"/>
      <c r="I31" s="18"/>
      <c r="J31" s="18"/>
    </row>
    <row r="32" spans="1:10" s="26" customFormat="1" thickBot="1" x14ac:dyDescent="0.3">
      <c r="A32" s="131" t="s">
        <v>30</v>
      </c>
      <c r="B32" s="132"/>
      <c r="C32" s="132"/>
      <c r="D32" s="51" t="s">
        <v>33</v>
      </c>
      <c r="E32" s="52" t="s">
        <v>34</v>
      </c>
      <c r="F32" s="35"/>
      <c r="G32" s="33"/>
      <c r="H32" s="53"/>
      <c r="I32" s="25"/>
      <c r="J32" s="25"/>
    </row>
    <row r="33" spans="1:10" s="59" customFormat="1" ht="15.75" customHeight="1" x14ac:dyDescent="0.25">
      <c r="A33" s="42" t="s">
        <v>39</v>
      </c>
      <c r="B33" s="30"/>
      <c r="C33" s="56" t="s">
        <v>29</v>
      </c>
      <c r="D33" s="121">
        <v>73687</v>
      </c>
      <c r="E33" s="70"/>
      <c r="F33" s="43"/>
      <c r="G33" s="57"/>
      <c r="H33" s="58"/>
      <c r="I33" s="58"/>
      <c r="J33" s="58"/>
    </row>
    <row r="34" spans="1:10" s="59" customFormat="1" x14ac:dyDescent="0.25">
      <c r="A34" s="10" t="s">
        <v>16</v>
      </c>
      <c r="B34" s="27"/>
      <c r="C34" s="60" t="s">
        <v>29</v>
      </c>
      <c r="D34" s="122">
        <f>994*E1</f>
        <v>11928</v>
      </c>
      <c r="E34" s="71"/>
      <c r="F34" s="43"/>
      <c r="G34" s="57"/>
      <c r="H34" s="58"/>
      <c r="I34" s="58"/>
      <c r="J34" s="58"/>
    </row>
    <row r="35" spans="1:10" s="59" customFormat="1" ht="15.75" customHeight="1" x14ac:dyDescent="0.25">
      <c r="A35" s="10" t="s">
        <v>61</v>
      </c>
      <c r="B35" s="27"/>
      <c r="C35" s="60" t="s">
        <v>29</v>
      </c>
      <c r="D35" s="122">
        <f>5943.19+5323.31+1291.67</f>
        <v>12558.17</v>
      </c>
      <c r="E35" s="71"/>
      <c r="F35" s="44"/>
      <c r="G35" s="57"/>
      <c r="H35" s="58"/>
      <c r="I35" s="58"/>
      <c r="J35" s="58"/>
    </row>
    <row r="36" spans="1:10" s="63" customFormat="1" ht="15.75" customHeight="1" x14ac:dyDescent="0.3">
      <c r="A36" s="10" t="s">
        <v>35</v>
      </c>
      <c r="B36" s="27"/>
      <c r="C36" s="60" t="s">
        <v>29</v>
      </c>
      <c r="D36" s="122">
        <f>B5</f>
        <v>896436.68819999998</v>
      </c>
      <c r="E36" s="71"/>
      <c r="F36" s="115"/>
      <c r="G36" s="61"/>
      <c r="H36" s="62"/>
      <c r="I36" s="62"/>
      <c r="J36" s="62"/>
    </row>
    <row r="37" spans="1:10" s="63" customFormat="1" ht="15.75" customHeight="1" thickBot="1" x14ac:dyDescent="0.35">
      <c r="A37" s="54" t="str">
        <f>A31</f>
        <v>итого расходы</v>
      </c>
      <c r="B37" s="55"/>
      <c r="C37" s="64" t="str">
        <f>C31</f>
        <v>руб</v>
      </c>
      <c r="D37" s="72"/>
      <c r="E37" s="73">
        <f>E31</f>
        <v>985933.94559999998</v>
      </c>
      <c r="F37" s="45"/>
      <c r="G37" s="61"/>
      <c r="H37" s="62"/>
      <c r="I37" s="62"/>
      <c r="J37" s="62"/>
    </row>
    <row r="38" spans="1:10" s="67" customFormat="1" ht="15.75" customHeight="1" thickBot="1" x14ac:dyDescent="0.3">
      <c r="A38" s="78" t="s">
        <v>18</v>
      </c>
      <c r="B38" s="79"/>
      <c r="C38" s="80" t="s">
        <v>29</v>
      </c>
      <c r="D38" s="81">
        <f>D33+D34+D35+D36-E37</f>
        <v>8675.9126000000397</v>
      </c>
      <c r="E38" s="82"/>
      <c r="F38" s="46"/>
      <c r="G38" s="65"/>
      <c r="H38" s="66"/>
      <c r="I38" s="66"/>
      <c r="J38" s="66"/>
    </row>
    <row r="39" spans="1:10" s="19" customFormat="1" ht="16.5" customHeight="1" x14ac:dyDescent="0.25">
      <c r="A39" s="128" t="s">
        <v>40</v>
      </c>
      <c r="B39" s="129"/>
      <c r="C39" s="129"/>
      <c r="D39" s="129"/>
      <c r="E39" s="130"/>
      <c r="F39" s="47"/>
    </row>
    <row r="40" spans="1:10" s="50" customFormat="1" ht="15.75" customHeight="1" x14ac:dyDescent="0.25">
      <c r="A40" s="36" t="s">
        <v>27</v>
      </c>
      <c r="B40" s="126" t="s">
        <v>62</v>
      </c>
      <c r="C40" s="126" t="s">
        <v>32</v>
      </c>
      <c r="D40" s="133"/>
      <c r="E40" s="134"/>
      <c r="F40" s="15"/>
      <c r="G40" s="49"/>
      <c r="H40" s="49"/>
      <c r="I40" s="49"/>
    </row>
    <row r="41" spans="1:10" s="50" customFormat="1" ht="63" x14ac:dyDescent="0.25">
      <c r="A41" s="8"/>
      <c r="B41" s="127"/>
      <c r="C41" s="98" t="s">
        <v>63</v>
      </c>
      <c r="D41" s="98" t="s">
        <v>64</v>
      </c>
      <c r="E41" s="83" t="s">
        <v>36</v>
      </c>
      <c r="F41" s="15"/>
      <c r="G41" s="49"/>
      <c r="H41" s="49"/>
      <c r="I41" s="49"/>
    </row>
    <row r="42" spans="1:10" s="19" customFormat="1" ht="15.75" customHeight="1" x14ac:dyDescent="0.25">
      <c r="A42" s="22" t="s">
        <v>65</v>
      </c>
      <c r="B42" s="68">
        <v>981707</v>
      </c>
      <c r="C42" s="68">
        <v>981524</v>
      </c>
      <c r="D42" s="68"/>
      <c r="E42" s="69"/>
      <c r="F42" s="48"/>
    </row>
    <row r="43" spans="1:10" s="19" customFormat="1" ht="15.75" customHeight="1" x14ac:dyDescent="0.25">
      <c r="A43" s="22" t="s">
        <v>66</v>
      </c>
      <c r="B43" s="68">
        <v>591238</v>
      </c>
      <c r="C43" s="68">
        <v>554897</v>
      </c>
      <c r="D43" s="68">
        <v>46318</v>
      </c>
      <c r="E43" s="69"/>
      <c r="F43" s="48"/>
    </row>
    <row r="44" spans="1:10" s="19" customFormat="1" ht="15.75" x14ac:dyDescent="0.25">
      <c r="A44" s="22" t="s">
        <v>67</v>
      </c>
      <c r="B44" s="68">
        <v>117469</v>
      </c>
      <c r="C44" s="68">
        <v>113360</v>
      </c>
      <c r="D44" s="68">
        <v>4949</v>
      </c>
      <c r="E44" s="69"/>
      <c r="F44" s="48"/>
    </row>
    <row r="45" spans="1:10" s="19" customFormat="1" ht="15.75" x14ac:dyDescent="0.25">
      <c r="A45" s="22" t="s">
        <v>68</v>
      </c>
      <c r="B45" s="68">
        <v>211672</v>
      </c>
      <c r="C45" s="68">
        <v>202932</v>
      </c>
      <c r="D45" s="68">
        <v>11364</v>
      </c>
      <c r="E45" s="69"/>
      <c r="F45" s="48"/>
    </row>
    <row r="46" spans="1:10" s="19" customFormat="1" ht="15.75" x14ac:dyDescent="0.25">
      <c r="A46" s="22" t="s">
        <v>69</v>
      </c>
      <c r="B46" s="68">
        <v>390570</v>
      </c>
      <c r="C46" s="68">
        <v>349777</v>
      </c>
      <c r="D46" s="68">
        <v>42735</v>
      </c>
      <c r="E46" s="69">
        <v>89</v>
      </c>
      <c r="F46" s="48"/>
    </row>
    <row r="47" spans="1:10" s="19" customFormat="1" thickBot="1" x14ac:dyDescent="0.3">
      <c r="A47" s="104" t="s">
        <v>70</v>
      </c>
      <c r="B47" s="105">
        <v>49718</v>
      </c>
      <c r="C47" s="105">
        <v>49725</v>
      </c>
      <c r="D47" s="105"/>
      <c r="E47" s="106"/>
      <c r="F47" s="48"/>
    </row>
    <row r="48" spans="1:10" s="19" customFormat="1" thickBot="1" x14ac:dyDescent="0.3">
      <c r="A48" s="31" t="s">
        <v>28</v>
      </c>
      <c r="B48" s="76">
        <f>SUM(B42:B47)</f>
        <v>2342374</v>
      </c>
      <c r="C48" s="76">
        <f>SUM(C42:C47)</f>
        <v>2252215</v>
      </c>
      <c r="D48" s="76">
        <f>SUM(D43:D47)</f>
        <v>105366</v>
      </c>
      <c r="E48" s="77">
        <f>SUM(E42:E46)</f>
        <v>89</v>
      </c>
      <c r="F48" s="3"/>
    </row>
    <row r="49" spans="1:10" s="59" customFormat="1" ht="15.75" customHeight="1" thickBot="1" x14ac:dyDescent="0.3">
      <c r="A49" s="107" t="s">
        <v>71</v>
      </c>
      <c r="B49" s="108"/>
      <c r="C49" s="108"/>
      <c r="D49" s="108">
        <f>B44+B45+B46-C44-C45-C46-D44-D45-D46-E46+B43-C43-D43</f>
        <v>-15472</v>
      </c>
      <c r="E49" s="109"/>
      <c r="F49" s="43"/>
    </row>
    <row r="50" spans="1:10" s="1" customFormat="1" ht="15.75" x14ac:dyDescent="0.25">
      <c r="A50" s="123" t="s">
        <v>72</v>
      </c>
      <c r="B50" s="124"/>
      <c r="C50" s="124"/>
      <c r="D50" s="43" t="s">
        <v>73</v>
      </c>
      <c r="E50" s="110">
        <v>1078.2</v>
      </c>
      <c r="F50" s="3"/>
      <c r="G50" s="19"/>
      <c r="H50" s="19"/>
    </row>
    <row r="51" spans="1:10" s="19" customFormat="1" ht="15.75" x14ac:dyDescent="0.25">
      <c r="A51" s="123" t="s">
        <v>74</v>
      </c>
      <c r="B51" s="124"/>
      <c r="C51" s="124"/>
      <c r="D51" s="43" t="s">
        <v>73</v>
      </c>
      <c r="E51" s="110">
        <v>923.15</v>
      </c>
      <c r="F51" s="15"/>
      <c r="G51" s="90"/>
    </row>
    <row r="52" spans="1:10" s="19" customFormat="1" ht="15.75" x14ac:dyDescent="0.25">
      <c r="A52" s="123" t="s">
        <v>75</v>
      </c>
      <c r="B52" s="125"/>
      <c r="C52" s="125"/>
      <c r="D52" s="43" t="s">
        <v>73</v>
      </c>
      <c r="E52" s="110">
        <v>0</v>
      </c>
      <c r="F52" s="15"/>
      <c r="G52" s="90"/>
    </row>
    <row r="53" spans="1:10" s="1" customFormat="1" ht="15.75" x14ac:dyDescent="0.25">
      <c r="A53" s="111" t="s">
        <v>76</v>
      </c>
      <c r="B53" s="112"/>
      <c r="C53" s="112"/>
      <c r="D53" s="113" t="s">
        <v>73</v>
      </c>
      <c r="E53" s="114">
        <f>E51-E52</f>
        <v>923.15</v>
      </c>
      <c r="F53" s="15"/>
      <c r="G53" s="90"/>
    </row>
    <row r="54" spans="1:10" s="1" customFormat="1" ht="15.75" x14ac:dyDescent="0.25">
      <c r="A54" s="13" t="s">
        <v>12</v>
      </c>
      <c r="B54" s="3"/>
      <c r="C54" s="3"/>
      <c r="D54" s="3"/>
      <c r="E54" s="3"/>
      <c r="F54" s="3"/>
      <c r="G54" s="19"/>
      <c r="H54" s="19"/>
    </row>
    <row r="55" spans="1:10" s="19" customFormat="1" x14ac:dyDescent="0.25">
      <c r="A55" s="3"/>
      <c r="B55" s="3"/>
      <c r="C55" s="3"/>
      <c r="D55" s="3"/>
      <c r="E55" s="3"/>
      <c r="F55" s="3"/>
      <c r="G55" s="32"/>
      <c r="H55" s="18"/>
      <c r="I55" s="18"/>
      <c r="J55" s="18"/>
    </row>
    <row r="56" spans="1:10" s="19" customFormat="1" x14ac:dyDescent="0.25">
      <c r="A56" s="3"/>
      <c r="B56" s="3"/>
      <c r="C56" s="3"/>
      <c r="D56" s="3"/>
      <c r="E56" s="3"/>
      <c r="F56" s="3"/>
      <c r="G56" s="32"/>
      <c r="H56" s="18"/>
      <c r="I56" s="18"/>
      <c r="J56" s="18"/>
    </row>
  </sheetData>
  <mergeCells count="7">
    <mergeCell ref="A51:C51"/>
    <mergeCell ref="A52:C52"/>
    <mergeCell ref="B40:B41"/>
    <mergeCell ref="A39:E39"/>
    <mergeCell ref="A32:C32"/>
    <mergeCell ref="C40:E40"/>
    <mergeCell ref="A50:C50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2019-02-07T12:55:49Z</cp:lastPrinted>
  <dcterms:created xsi:type="dcterms:W3CDTF">2016-04-22T06:39:22Z</dcterms:created>
  <dcterms:modified xsi:type="dcterms:W3CDTF">2019-02-18T10:17:45Z</dcterms:modified>
</cp:coreProperties>
</file>