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D9" i="1" l="1"/>
  <c r="E56" i="1" l="1"/>
  <c r="E32" i="1" l="1"/>
  <c r="D52" i="1" l="1"/>
  <c r="D51" i="1"/>
  <c r="E51" i="1" l="1"/>
  <c r="C51" i="1"/>
  <c r="B51" i="1"/>
  <c r="D38" i="1" l="1"/>
  <c r="B5" i="1" l="1"/>
  <c r="E22" i="1" l="1"/>
  <c r="E25" i="1"/>
  <c r="E24" i="1" l="1"/>
  <c r="E16" i="1" l="1"/>
  <c r="D36" i="1" l="1"/>
  <c r="E18" i="1"/>
  <c r="D39" i="1"/>
  <c r="C37" i="1"/>
  <c r="D12" i="1"/>
  <c r="C33" i="1" l="1"/>
  <c r="C40" i="1" s="1"/>
  <c r="A40" i="1"/>
  <c r="E19" i="1"/>
  <c r="D32" i="1" l="1"/>
  <c r="D11" i="1" l="1"/>
  <c r="D10" i="1"/>
  <c r="D13" i="1"/>
  <c r="D15" i="1"/>
  <c r="D14" i="1"/>
  <c r="E17" i="1"/>
  <c r="E8" i="1"/>
  <c r="E9" i="1" l="1"/>
  <c r="E33" i="1" s="1"/>
  <c r="D19" i="1"/>
  <c r="D33" i="1" l="1"/>
  <c r="E40" i="1"/>
  <c r="D41" i="1" s="1"/>
</calcChain>
</file>

<file path=xl/sharedStrings.xml><?xml version="1.0" encoding="utf-8"?>
<sst xmlns="http://schemas.openxmlformats.org/spreadsheetml/2006/main" count="120" uniqueCount="83">
  <si>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</si>
  <si>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</si>
  <si>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</si>
  <si>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</si>
  <si>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</si>
  <si>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</si>
  <si>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</si>
  <si>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</si>
  <si>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</si>
  <si>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</si>
  <si>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</si>
  <si>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</si>
  <si>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</si>
  <si>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</si>
  <si>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</si>
  <si>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</si>
  <si>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д.58</t>
  </si>
  <si>
    <t>май</t>
  </si>
  <si>
    <t>Остаток средств на конец периода (+ есть средства, -задолженность)</t>
  </si>
  <si>
    <t>июль</t>
  </si>
  <si>
    <t>август</t>
  </si>
  <si>
    <t>сентябрь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</si>
  <si>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</si>
  <si>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</si>
  <si>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</si>
  <si>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</si>
  <si>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</si>
  <si>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</si>
  <si>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</si>
  <si>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</si>
  <si>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</si>
  <si>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</si>
  <si>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</si>
  <si>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</si>
  <si>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Тариф на 1 кв.м., руб 1 полугодие/2 полугодие</t>
  </si>
  <si>
    <t>Приход,руб</t>
  </si>
  <si>
    <t>Расход,руб</t>
  </si>
  <si>
    <t>*электроизмерительные работы</t>
  </si>
  <si>
    <t>Начислено собственникам</t>
  </si>
  <si>
    <t>Получено средств от сдачи металлолома</t>
  </si>
  <si>
    <t>прочим потребит. и на производ. нужды</t>
  </si>
  <si>
    <t>2018г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</si>
  <si>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</si>
  <si>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</si>
  <si>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</si>
  <si>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>7. Обслуживание спецсчета</t>
  </si>
  <si>
    <t>8.Работы по ремонту общедомового имущества всего, в т.ч.</t>
  </si>
  <si>
    <t>март</t>
  </si>
  <si>
    <t>июнь</t>
  </si>
  <si>
    <t>обустройство отмостков вокруг дома</t>
  </si>
  <si>
    <t>ремонт мягкой кровли кв.70,71,107,143</t>
  </si>
  <si>
    <t>работы по технич.диагостир-ию внутридом.газового оборудования</t>
  </si>
  <si>
    <t>подготовка к отопит.сезону</t>
  </si>
  <si>
    <t>июнь,авг,сент</t>
  </si>
  <si>
    <t>работы на общедомовой системе отопления кв.54,74,27,139</t>
  </si>
  <si>
    <t>работы на общедомовой системе канализации кв.124</t>
  </si>
  <si>
    <t>октябрь</t>
  </si>
  <si>
    <t>ремонт мягкой кровли балк.козырьков кв.69,144</t>
  </si>
  <si>
    <t>июнь,окт</t>
  </si>
  <si>
    <t>ремонт и восстановление межпанельных швов, кв.106,113,37,65</t>
  </si>
  <si>
    <t>май,окт</t>
  </si>
  <si>
    <t xml:space="preserve">изготовление отлива для кровли входов </t>
  </si>
  <si>
    <t>ремонт кровли козырьков входов в подъезды п.2-4</t>
  </si>
  <si>
    <t>замена задвижек в теплоузле №3</t>
  </si>
  <si>
    <t>замена полотенцесушителя кв.13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</si>
  <si>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</si>
  <si>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Получено средств от применения повыш.коэфф-та к квартирам без ИПУ</t>
  </si>
  <si>
    <t>9. Расходы на коммун.услуги в целях содержания общего имущества дома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</si>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</sst>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11" fillId="0" borderId="0" xfId="0" applyFont="1" applyFill="1"/>
    <xf numFmtId="0" fontId="0" fillId="0" borderId="0" xfId="0" applyFont="1" applyFill="1"/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3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5" fillId="0" borderId="0" xfId="0" applyFont="1" applyFill="1"/>
    <xf numFmtId="1" fontId="7" fillId="0" borderId="1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7" fillId="2" borderId="1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3" fillId="0" borderId="0" xfId="0" applyFont="1" applyFill="1" applyBorder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7" fillId="0" borderId="17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1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9" fillId="2" borderId="11" xfId="1" applyNumberFormat="1" applyFont="1" applyFill="1" applyBorder="1" applyAlignment="1">
      <alignment vertical="top" wrapText="1"/>
    </xf>
    <xf numFmtId="165" fontId="9" fillId="2" borderId="12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2" fontId="6" fillId="0" borderId="20" xfId="0" applyNumberFormat="1" applyFont="1" applyFill="1" applyBorder="1" applyAlignment="1">
      <alignment vertical="top" wrapText="1"/>
    </xf>
    <xf numFmtId="165" fontId="5" fillId="0" borderId="21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9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vertical="top" wrapText="1"/>
    </xf>
    <xf numFmtId="1" fontId="6" fillId="2" borderId="14" xfId="0" applyNumberFormat="1" applyFont="1" applyFill="1" applyBorder="1" applyAlignment="1">
      <alignment horizontal="center" vertical="top" wrapText="1"/>
    </xf>
    <xf numFmtId="2" fontId="5" fillId="2" borderId="15" xfId="0" applyNumberFormat="1" applyFont="1" applyFill="1" applyBorder="1" applyAlignment="1">
      <alignment vertical="top" wrapText="1"/>
    </xf>
    <xf numFmtId="165" fontId="5" fillId="2" borderId="15" xfId="1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/>
    </xf>
    <xf numFmtId="165" fontId="6" fillId="0" borderId="12" xfId="1" applyNumberFormat="1" applyFont="1" applyFill="1" applyBorder="1" applyAlignment="1">
      <alignment vertical="top"/>
    </xf>
    <xf numFmtId="0" fontId="7" fillId="0" borderId="25" xfId="0" applyFont="1" applyFill="1" applyBorder="1" applyAlignment="1">
      <alignment vertical="top" wrapText="1"/>
    </xf>
    <xf numFmtId="165" fontId="7" fillId="0" borderId="26" xfId="1" applyNumberFormat="1" applyFont="1" applyFill="1" applyBorder="1" applyAlignment="1">
      <alignment vertical="top"/>
    </xf>
    <xf numFmtId="165" fontId="7" fillId="0" borderId="27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10" fillId="0" borderId="0" xfId="0" applyFont="1" applyFill="1"/>
    <xf numFmtId="0" fontId="9" fillId="2" borderId="0" xfId="0" applyFont="1" applyFill="1" applyAlignment="1">
      <alignment vertical="top" wrapText="1"/>
    </xf>
    <xf numFmtId="0" fontId="13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165" fontId="5" fillId="0" borderId="0" xfId="1" applyNumberFormat="1" applyFont="1" applyFill="1" applyAlignment="1">
      <alignment horizontal="right" vertical="top" wrapText="1"/>
    </xf>
    <xf numFmtId="165" fontId="6" fillId="0" borderId="5" xfId="1" applyNumberFormat="1" applyFont="1" applyFill="1" applyBorder="1" applyAlignment="1">
      <alignment vertical="top" wrapText="1"/>
    </xf>
    <xf numFmtId="165" fontId="7" fillId="0" borderId="18" xfId="1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3" fillId="0" borderId="0" xfId="0" applyFont="1" applyAlignment="1"/>
    <xf numFmtId="0" fontId="0" fillId="0" borderId="0" xfId="0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tabSelected="1" topLeftCell="A34" zoomScale="75" zoomScaleNormal="75" workbookViewId="0">
      <selection activeCell="F45" sqref="F45:F50"/>
    </sheetView>
  </sheetViews>
  <sheetFormatPr defaultRowHeight="16.5" x14ac:dyDescent="0.25"/>
  <cols>
    <col min="1" max="1" width="79" style="9" customWidth="1"/>
    <col min="2" max="2" width="14.85546875" style="9" customWidth="1"/>
    <col min="3" max="3" width="13.85546875" style="9" customWidth="1"/>
    <col min="4" max="4" width="14" style="9" customWidth="1"/>
    <col min="5" max="5" width="14.7109375" style="9" customWidth="1"/>
    <col min="6" max="6" width="10.7109375" style="9" bestFit="1" customWidth="1"/>
    <col min="7" max="7" width="9.140625" style="22"/>
    <col min="8" max="17" width="9.140625" style="5"/>
    <col min="18" max="22" width="9.140625" style="2"/>
  </cols>
  <sheetData>
    <row r="1" spans="1:17" s="2" customFormat="1" ht="31.5" x14ac:dyDescent="0.25">
      <c r="A1" s="48" t="s">
        <v>12</v>
      </c>
      <c r="B1" s="9"/>
      <c r="C1" s="9" t="s">
        <v>41</v>
      </c>
      <c r="D1" s="49" t="s">
        <v>24</v>
      </c>
      <c r="E1" s="49">
        <v>12</v>
      </c>
      <c r="F1" s="9"/>
      <c r="G1" s="39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2" customFormat="1" x14ac:dyDescent="0.25">
      <c r="A2" s="50" t="s">
        <v>16</v>
      </c>
      <c r="B2" s="9"/>
      <c r="C2" s="9"/>
      <c r="D2" s="9"/>
      <c r="E2" s="9"/>
      <c r="F2" s="9"/>
      <c r="G2" s="39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2" customFormat="1" x14ac:dyDescent="0.25">
      <c r="A3" s="9" t="s">
        <v>28</v>
      </c>
      <c r="B3" s="9">
        <v>7725.2</v>
      </c>
      <c r="C3" s="9"/>
      <c r="D3" s="9"/>
      <c r="E3" s="9"/>
      <c r="F3" s="9"/>
      <c r="G3" s="39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2" customFormat="1" x14ac:dyDescent="0.25">
      <c r="A4" s="9" t="s">
        <v>34</v>
      </c>
      <c r="B4" s="9">
        <v>21.7</v>
      </c>
      <c r="C4" s="9">
        <v>19.899999999999999</v>
      </c>
      <c r="D4" s="9"/>
      <c r="E4" s="9"/>
      <c r="F4" s="9"/>
      <c r="G4" s="39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2" customFormat="1" x14ac:dyDescent="0.25">
      <c r="A5" s="9" t="s">
        <v>25</v>
      </c>
      <c r="B5" s="124">
        <f>B3*B4*9+B3*3*C4</f>
        <v>1969926</v>
      </c>
      <c r="C5" s="51"/>
      <c r="D5" s="51"/>
      <c r="E5" s="9"/>
      <c r="F5" s="51"/>
      <c r="G5" s="9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2" customFormat="1" thickBot="1" x14ac:dyDescent="0.3">
      <c r="A6" s="9" t="s">
        <v>0</v>
      </c>
      <c r="B6" s="9">
        <v>99.2</v>
      </c>
      <c r="C6" s="9"/>
      <c r="D6" s="9"/>
      <c r="E6" s="9"/>
      <c r="F6" s="51"/>
    </row>
    <row r="7" spans="1:17" s="3" customFormat="1" ht="64.5" customHeight="1" x14ac:dyDescent="0.25">
      <c r="A7" s="10" t="s">
        <v>1</v>
      </c>
      <c r="B7" s="12" t="s">
        <v>13</v>
      </c>
      <c r="C7" s="12" t="s">
        <v>22</v>
      </c>
      <c r="D7" s="12" t="s">
        <v>26</v>
      </c>
      <c r="E7" s="11" t="s">
        <v>23</v>
      </c>
      <c r="F7" s="13"/>
      <c r="G7" s="13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2" customFormat="1" ht="15.75" customHeight="1" x14ac:dyDescent="0.25">
      <c r="A8" s="14" t="s">
        <v>2</v>
      </c>
      <c r="B8" s="29" t="s">
        <v>14</v>
      </c>
      <c r="C8" s="122" t="s">
        <v>27</v>
      </c>
      <c r="D8" s="15">
        <v>0.92</v>
      </c>
      <c r="E8" s="91">
        <f>D8*B3*E1</f>
        <v>85286.207999999999</v>
      </c>
      <c r="F8" s="9"/>
      <c r="G8" s="123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s="2" customFormat="1" ht="47.25" x14ac:dyDescent="0.25">
      <c r="A9" s="14" t="s">
        <v>3</v>
      </c>
      <c r="B9" s="29" t="s">
        <v>14</v>
      </c>
      <c r="C9" s="122" t="s">
        <v>27</v>
      </c>
      <c r="D9" s="15">
        <f>4.8+D10+D11+D12+D13</f>
        <v>7.0511175546695668</v>
      </c>
      <c r="E9" s="91">
        <f>D9*E1*B3</f>
        <v>653655.52</v>
      </c>
      <c r="F9" s="9"/>
      <c r="G9" s="123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s="2" customFormat="1" ht="15.75" customHeight="1" x14ac:dyDescent="0.25">
      <c r="A10" s="16" t="s">
        <v>4</v>
      </c>
      <c r="B10" s="29"/>
      <c r="C10" s="122" t="s">
        <v>27</v>
      </c>
      <c r="D10" s="15">
        <f>E10/E1/B3</f>
        <v>6.0408360517095569E-2</v>
      </c>
      <c r="E10" s="91">
        <v>5600</v>
      </c>
      <c r="F10" s="9"/>
      <c r="G10" s="123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s="2" customFormat="1" ht="15.75" customHeight="1" x14ac:dyDescent="0.25">
      <c r="A11" s="16" t="s">
        <v>5</v>
      </c>
      <c r="B11" s="29"/>
      <c r="C11" s="122" t="s">
        <v>27</v>
      </c>
      <c r="D11" s="15">
        <f>E11/E1/B3</f>
        <v>0.14994218056921935</v>
      </c>
      <c r="E11" s="91">
        <v>13900</v>
      </c>
      <c r="F11" s="9"/>
      <c r="G11" s="123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2" customFormat="1" ht="15.75" customHeight="1" x14ac:dyDescent="0.25">
      <c r="A12" s="16" t="s">
        <v>37</v>
      </c>
      <c r="B12" s="29"/>
      <c r="C12" s="122" t="s">
        <v>27</v>
      </c>
      <c r="D12" s="15">
        <f>E12/E1/B3</f>
        <v>0</v>
      </c>
      <c r="E12" s="91"/>
      <c r="F12" s="9"/>
      <c r="G12" s="123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2" customFormat="1" ht="15.75" customHeight="1" x14ac:dyDescent="0.25">
      <c r="A13" s="16" t="s">
        <v>6</v>
      </c>
      <c r="B13" s="29"/>
      <c r="C13" s="122" t="s">
        <v>27</v>
      </c>
      <c r="D13" s="15">
        <f>E13/B3/E1</f>
        <v>2.0407670135832512</v>
      </c>
      <c r="E13" s="91">
        <v>189184</v>
      </c>
      <c r="F13" s="9"/>
      <c r="G13" s="123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s="2" customFormat="1" ht="47.25" x14ac:dyDescent="0.25">
      <c r="A14" s="14" t="s">
        <v>7</v>
      </c>
      <c r="B14" s="29" t="s">
        <v>14</v>
      </c>
      <c r="C14" s="122" t="s">
        <v>27</v>
      </c>
      <c r="D14" s="15">
        <f>E14/E1/B3</f>
        <v>3.7790995702376637</v>
      </c>
      <c r="E14" s="91">
        <f>10067*2.9*E1</f>
        <v>350331.6</v>
      </c>
      <c r="F14" s="9"/>
      <c r="G14" s="123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s="2" customFormat="1" ht="15.75" customHeight="1" x14ac:dyDescent="0.25">
      <c r="A15" s="14" t="s">
        <v>8</v>
      </c>
      <c r="B15" s="100" t="s">
        <v>44</v>
      </c>
      <c r="C15" s="122" t="s">
        <v>27</v>
      </c>
      <c r="D15" s="15">
        <f>E15/E1/B3</f>
        <v>1.3626831667788537</v>
      </c>
      <c r="E15" s="91">
        <v>126324</v>
      </c>
      <c r="F15" s="9"/>
      <c r="G15" s="123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s="2" customFormat="1" ht="15.75" customHeight="1" x14ac:dyDescent="0.25">
      <c r="A16" s="14" t="s">
        <v>9</v>
      </c>
      <c r="B16" s="100" t="s">
        <v>44</v>
      </c>
      <c r="C16" s="122" t="s">
        <v>27</v>
      </c>
      <c r="D16" s="15">
        <v>0.43</v>
      </c>
      <c r="E16" s="91">
        <f>D16*E1*B3</f>
        <v>39862.031999999999</v>
      </c>
      <c r="F16" s="9"/>
      <c r="G16" s="123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2" customFormat="1" ht="31.5" x14ac:dyDescent="0.25">
      <c r="A17" s="31" t="s">
        <v>65</v>
      </c>
      <c r="B17" s="32" t="s">
        <v>14</v>
      </c>
      <c r="C17" s="33" t="s">
        <v>27</v>
      </c>
      <c r="D17" s="17">
        <v>0.49</v>
      </c>
      <c r="E17" s="92">
        <f>D17*E1*B3</f>
        <v>45424.175999999999</v>
      </c>
      <c r="F17" s="9"/>
      <c r="G17" s="123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2" customFormat="1" ht="17.25" thickBot="1" x14ac:dyDescent="0.3">
      <c r="A18" s="31" t="s">
        <v>45</v>
      </c>
      <c r="B18" s="32" t="s">
        <v>14</v>
      </c>
      <c r="C18" s="33" t="s">
        <v>27</v>
      </c>
      <c r="D18" s="17">
        <v>0.18</v>
      </c>
      <c r="E18" s="92">
        <f>D18*B3*E1</f>
        <v>16686.431999999997</v>
      </c>
      <c r="F18" s="9"/>
      <c r="G18" s="123"/>
      <c r="H18" s="5"/>
      <c r="I18" s="5"/>
      <c r="J18" s="5"/>
    </row>
    <row r="19" spans="1:17" s="2" customFormat="1" x14ac:dyDescent="0.25">
      <c r="A19" s="43" t="s">
        <v>46</v>
      </c>
      <c r="B19" s="44"/>
      <c r="C19" s="44"/>
      <c r="D19" s="45">
        <f>E19/E1/B3</f>
        <v>5.4592343887536892</v>
      </c>
      <c r="E19" s="93">
        <f>E20+E21+E22+E23+E24+E25+E26+E27+E28+E29+E30+E31</f>
        <v>506084.13</v>
      </c>
      <c r="F19" s="9"/>
      <c r="G19" s="39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s="62" customFormat="1" ht="15.75" customHeight="1" x14ac:dyDescent="0.25">
      <c r="A20" s="14" t="s">
        <v>64</v>
      </c>
      <c r="B20" s="29" t="s">
        <v>47</v>
      </c>
      <c r="C20" s="38" t="s">
        <v>27</v>
      </c>
      <c r="D20" s="18"/>
      <c r="E20" s="91">
        <v>1371.96</v>
      </c>
      <c r="F20" s="9"/>
      <c r="G20" s="101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s="4" customFormat="1" ht="15.75" customHeight="1" x14ac:dyDescent="0.25">
      <c r="A21" s="14" t="s">
        <v>51</v>
      </c>
      <c r="B21" s="29" t="s">
        <v>17</v>
      </c>
      <c r="C21" s="38" t="s">
        <v>27</v>
      </c>
      <c r="D21" s="18"/>
      <c r="E21" s="91">
        <v>69120</v>
      </c>
      <c r="F21" s="50"/>
      <c r="G21" s="8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4" customFormat="1" ht="15.75" customHeight="1" x14ac:dyDescent="0.25">
      <c r="A22" s="14" t="s">
        <v>59</v>
      </c>
      <c r="B22" s="29" t="s">
        <v>60</v>
      </c>
      <c r="C22" s="38" t="s">
        <v>27</v>
      </c>
      <c r="D22" s="18"/>
      <c r="E22" s="91">
        <f>12150+8730</f>
        <v>20880</v>
      </c>
      <c r="F22" s="50"/>
      <c r="G22" s="8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62" customFormat="1" ht="15.75" customHeight="1" x14ac:dyDescent="0.25">
      <c r="A23" s="14" t="s">
        <v>63</v>
      </c>
      <c r="B23" s="29" t="s">
        <v>48</v>
      </c>
      <c r="C23" s="38" t="s">
        <v>27</v>
      </c>
      <c r="D23" s="18"/>
      <c r="E23" s="91">
        <v>13745.43</v>
      </c>
      <c r="F23" s="9"/>
      <c r="G23" s="102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s="62" customFormat="1" ht="15.75" customHeight="1" x14ac:dyDescent="0.25">
      <c r="A24" s="14" t="s">
        <v>54</v>
      </c>
      <c r="B24" s="29" t="s">
        <v>53</v>
      </c>
      <c r="C24" s="38" t="s">
        <v>27</v>
      </c>
      <c r="D24" s="18"/>
      <c r="E24" s="91">
        <f>1612.26+744.97+1466.35+743.57</f>
        <v>4567.1499999999996</v>
      </c>
      <c r="F24" s="9"/>
      <c r="G24" s="102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s="62" customFormat="1" ht="15.75" customHeight="1" x14ac:dyDescent="0.25">
      <c r="A25" s="14" t="s">
        <v>57</v>
      </c>
      <c r="B25" s="29" t="s">
        <v>58</v>
      </c>
      <c r="C25" s="38" t="s">
        <v>27</v>
      </c>
      <c r="D25" s="18"/>
      <c r="E25" s="91">
        <f>3540+2400</f>
        <v>5940</v>
      </c>
      <c r="F25" s="9"/>
      <c r="G25" s="102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s="62" customFormat="1" ht="15.75" customHeight="1" x14ac:dyDescent="0.25">
      <c r="A26" s="14" t="s">
        <v>49</v>
      </c>
      <c r="B26" s="29" t="s">
        <v>19</v>
      </c>
      <c r="C26" s="38" t="s">
        <v>27</v>
      </c>
      <c r="D26" s="18"/>
      <c r="E26" s="91">
        <v>311499.36</v>
      </c>
      <c r="F26" s="9"/>
      <c r="G26" s="102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s="62" customFormat="1" ht="15.75" customHeight="1" x14ac:dyDescent="0.25">
      <c r="A27" s="14" t="s">
        <v>62</v>
      </c>
      <c r="B27" s="29" t="s">
        <v>19</v>
      </c>
      <c r="C27" s="38" t="s">
        <v>27</v>
      </c>
      <c r="D27" s="15"/>
      <c r="E27" s="91">
        <v>15539.55</v>
      </c>
      <c r="F27" s="9"/>
      <c r="G27" s="102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s="62" customFormat="1" ht="15.75" customHeight="1" x14ac:dyDescent="0.25">
      <c r="A28" s="14" t="s">
        <v>50</v>
      </c>
      <c r="B28" s="29" t="s">
        <v>20</v>
      </c>
      <c r="C28" s="38" t="s">
        <v>27</v>
      </c>
      <c r="D28" s="15"/>
      <c r="E28" s="91">
        <v>52618.76</v>
      </c>
      <c r="F28" s="9"/>
      <c r="G28" s="102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s="62" customFormat="1" ht="15.75" customHeight="1" x14ac:dyDescent="0.25">
      <c r="A29" s="14" t="s">
        <v>61</v>
      </c>
      <c r="B29" s="29" t="s">
        <v>20</v>
      </c>
      <c r="C29" s="38" t="s">
        <v>27</v>
      </c>
      <c r="D29" s="15"/>
      <c r="E29" s="91">
        <v>5000</v>
      </c>
      <c r="F29" s="9"/>
      <c r="G29" s="102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s="62" customFormat="1" ht="15.75" customHeight="1" x14ac:dyDescent="0.25">
      <c r="A30" s="14" t="s">
        <v>52</v>
      </c>
      <c r="B30" s="29" t="s">
        <v>21</v>
      </c>
      <c r="C30" s="38" t="s">
        <v>27</v>
      </c>
      <c r="D30" s="15"/>
      <c r="E30" s="91">
        <v>1189.23</v>
      </c>
      <c r="F30" s="9"/>
      <c r="G30" s="102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s="62" customFormat="1" ht="15.75" customHeight="1" thickBot="1" x14ac:dyDescent="0.3">
      <c r="A31" s="103" t="s">
        <v>55</v>
      </c>
      <c r="B31" s="34" t="s">
        <v>56</v>
      </c>
      <c r="C31" s="35" t="s">
        <v>27</v>
      </c>
      <c r="D31" s="36"/>
      <c r="E31" s="125">
        <v>4612.6899999999996</v>
      </c>
      <c r="F31" s="9"/>
      <c r="G31" s="102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s="28" customFormat="1" ht="15.75" customHeight="1" thickBot="1" x14ac:dyDescent="0.3">
      <c r="A32" s="25" t="s">
        <v>67</v>
      </c>
      <c r="B32" s="26"/>
      <c r="C32" s="26" t="s">
        <v>27</v>
      </c>
      <c r="D32" s="97">
        <f>E32/E1/B3</f>
        <v>1.7083268610089921</v>
      </c>
      <c r="E32" s="98">
        <f>D51+D52</f>
        <v>158366</v>
      </c>
      <c r="F32" s="40"/>
      <c r="G32" s="41"/>
      <c r="H32" s="27"/>
      <c r="I32" s="27"/>
      <c r="J32" s="27"/>
    </row>
    <row r="33" spans="1:17" s="2" customFormat="1" ht="17.25" thickBot="1" x14ac:dyDescent="0.3">
      <c r="A33" s="105" t="s">
        <v>10</v>
      </c>
      <c r="B33" s="106"/>
      <c r="C33" s="107" t="str">
        <f>C29</f>
        <v>руб</v>
      </c>
      <c r="D33" s="108">
        <f>D8+D9+D14+D15+D16+D17+D19+D32+D18</f>
        <v>21.380461541448767</v>
      </c>
      <c r="E33" s="109">
        <f>E8+E9+E14+E15+E16+E17+E19+E32+E18</f>
        <v>1982020.0979999998</v>
      </c>
      <c r="F33" s="52"/>
      <c r="G33" s="23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s="28" customFormat="1" thickBot="1" x14ac:dyDescent="0.3">
      <c r="A34" s="135" t="s">
        <v>32</v>
      </c>
      <c r="B34" s="136"/>
      <c r="C34" s="136"/>
      <c r="D34" s="63" t="s">
        <v>35</v>
      </c>
      <c r="E34" s="64" t="s">
        <v>36</v>
      </c>
      <c r="F34" s="42"/>
      <c r="G34" s="40"/>
      <c r="H34" s="65"/>
      <c r="I34" s="27"/>
      <c r="J34" s="27"/>
    </row>
    <row r="35" spans="1:17" s="71" customFormat="1" ht="15.75" customHeight="1" x14ac:dyDescent="0.25">
      <c r="A35" s="53" t="s">
        <v>42</v>
      </c>
      <c r="B35" s="37"/>
      <c r="C35" s="68" t="s">
        <v>31</v>
      </c>
      <c r="D35" s="126">
        <v>109447</v>
      </c>
      <c r="E35" s="85"/>
      <c r="F35" s="54"/>
      <c r="G35" s="69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1:17" s="71" customFormat="1" x14ac:dyDescent="0.25">
      <c r="A36" s="16" t="s">
        <v>15</v>
      </c>
      <c r="B36" s="30"/>
      <c r="C36" s="72" t="s">
        <v>31</v>
      </c>
      <c r="D36" s="99">
        <f>1953*E1</f>
        <v>23436</v>
      </c>
      <c r="E36" s="86"/>
      <c r="F36" s="54"/>
      <c r="G36" s="69"/>
      <c r="H36" s="70"/>
      <c r="I36" s="70"/>
      <c r="J36" s="70"/>
      <c r="K36" s="70"/>
      <c r="L36" s="70"/>
      <c r="M36" s="70"/>
      <c r="N36" s="70"/>
      <c r="O36" s="70"/>
      <c r="P36" s="70"/>
      <c r="Q36" s="70"/>
    </row>
    <row r="37" spans="1:17" s="71" customFormat="1" ht="15.75" x14ac:dyDescent="0.25">
      <c r="A37" s="16" t="s">
        <v>39</v>
      </c>
      <c r="B37" s="30"/>
      <c r="C37" s="72" t="str">
        <f>C36</f>
        <v>руб.</v>
      </c>
      <c r="D37" s="99">
        <v>0</v>
      </c>
      <c r="E37" s="86"/>
      <c r="F37" s="77"/>
      <c r="G37" s="78"/>
    </row>
    <row r="38" spans="1:17" s="71" customFormat="1" ht="15.75" customHeight="1" x14ac:dyDescent="0.25">
      <c r="A38" s="16" t="s">
        <v>66</v>
      </c>
      <c r="B38" s="30"/>
      <c r="C38" s="72" t="s">
        <v>31</v>
      </c>
      <c r="D38" s="99">
        <f>6504.36+4269.21+5312.14</f>
        <v>16085.71</v>
      </c>
      <c r="E38" s="86"/>
      <c r="F38" s="55"/>
      <c r="G38" s="69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 s="75" customFormat="1" ht="15.75" customHeight="1" x14ac:dyDescent="0.3">
      <c r="A39" s="16" t="s">
        <v>38</v>
      </c>
      <c r="B39" s="30"/>
      <c r="C39" s="72" t="s">
        <v>31</v>
      </c>
      <c r="D39" s="99">
        <f>B5</f>
        <v>1969926</v>
      </c>
      <c r="E39" s="86"/>
      <c r="F39" s="56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spans="1:17" s="75" customFormat="1" ht="15.75" customHeight="1" x14ac:dyDescent="0.3">
      <c r="A40" s="66" t="str">
        <f>A33</f>
        <v>итого расходы</v>
      </c>
      <c r="B40" s="67"/>
      <c r="C40" s="76" t="str">
        <f>C33</f>
        <v>руб</v>
      </c>
      <c r="D40" s="87"/>
      <c r="E40" s="88">
        <f>E33</f>
        <v>1982020.0979999998</v>
      </c>
      <c r="F40" s="56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</row>
    <row r="41" spans="1:17" s="82" customFormat="1" ht="15.75" customHeight="1" thickBot="1" x14ac:dyDescent="0.3">
      <c r="A41" s="57" t="s">
        <v>18</v>
      </c>
      <c r="B41" s="46"/>
      <c r="C41" s="79" t="s">
        <v>31</v>
      </c>
      <c r="D41" s="89">
        <f>D35+D36+D37+D38+D39-E40</f>
        <v>136874.6120000002</v>
      </c>
      <c r="E41" s="90"/>
      <c r="F41" s="58"/>
      <c r="G41" s="80"/>
      <c r="H41" s="81"/>
      <c r="I41" s="81"/>
      <c r="J41" s="81"/>
    </row>
    <row r="42" spans="1:17" s="2" customFormat="1" ht="16.5" customHeight="1" x14ac:dyDescent="0.25">
      <c r="A42" s="132" t="s">
        <v>43</v>
      </c>
      <c r="B42" s="133"/>
      <c r="C42" s="133"/>
      <c r="D42" s="133"/>
      <c r="E42" s="134"/>
      <c r="F42" s="59"/>
    </row>
    <row r="43" spans="1:17" s="62" customFormat="1" ht="15.75" customHeight="1" x14ac:dyDescent="0.25">
      <c r="A43" s="47" t="s">
        <v>29</v>
      </c>
      <c r="B43" s="130" t="s">
        <v>68</v>
      </c>
      <c r="C43" s="130" t="s">
        <v>33</v>
      </c>
      <c r="D43" s="137"/>
      <c r="E43" s="138"/>
      <c r="F43" s="21"/>
      <c r="G43" s="61"/>
      <c r="H43" s="61"/>
      <c r="I43" s="61"/>
    </row>
    <row r="44" spans="1:17" s="62" customFormat="1" ht="63" x14ac:dyDescent="0.25">
      <c r="A44" s="14"/>
      <c r="B44" s="131"/>
      <c r="C44" s="104" t="s">
        <v>69</v>
      </c>
      <c r="D44" s="104" t="s">
        <v>70</v>
      </c>
      <c r="E44" s="96" t="s">
        <v>40</v>
      </c>
      <c r="F44" s="21"/>
      <c r="G44" s="61"/>
      <c r="H44" s="61"/>
      <c r="I44" s="61"/>
    </row>
    <row r="45" spans="1:17" s="2" customFormat="1" ht="15.75" customHeight="1" x14ac:dyDescent="0.25">
      <c r="A45" s="24" t="s">
        <v>71</v>
      </c>
      <c r="B45" s="83">
        <v>1952442</v>
      </c>
      <c r="C45" s="83">
        <v>1952435</v>
      </c>
      <c r="D45" s="83"/>
      <c r="E45" s="84"/>
      <c r="F45" s="60"/>
    </row>
    <row r="46" spans="1:17" s="2" customFormat="1" ht="15.75" customHeight="1" x14ac:dyDescent="0.25">
      <c r="A46" s="24" t="s">
        <v>72</v>
      </c>
      <c r="B46" s="83">
        <v>874429</v>
      </c>
      <c r="C46" s="83">
        <v>818910</v>
      </c>
      <c r="D46" s="83">
        <v>68464</v>
      </c>
      <c r="E46" s="84"/>
      <c r="F46" s="60"/>
    </row>
    <row r="47" spans="1:17" s="2" customFormat="1" ht="15.75" x14ac:dyDescent="0.25">
      <c r="A47" s="24" t="s">
        <v>73</v>
      </c>
      <c r="B47" s="83">
        <v>190707</v>
      </c>
      <c r="C47" s="83">
        <v>184702</v>
      </c>
      <c r="D47" s="83">
        <v>7323</v>
      </c>
      <c r="E47" s="84"/>
      <c r="F47" s="60"/>
    </row>
    <row r="48" spans="1:17" s="2" customFormat="1" ht="15.75" x14ac:dyDescent="0.25">
      <c r="A48" s="24" t="s">
        <v>74</v>
      </c>
      <c r="B48" s="83">
        <v>333311</v>
      </c>
      <c r="C48" s="83">
        <v>319828</v>
      </c>
      <c r="D48" s="83">
        <v>16928</v>
      </c>
      <c r="E48" s="84"/>
      <c r="F48" s="60"/>
    </row>
    <row r="49" spans="1:8" s="2" customFormat="1" ht="15.75" x14ac:dyDescent="0.25">
      <c r="A49" s="24" t="s">
        <v>75</v>
      </c>
      <c r="B49" s="83">
        <v>643512</v>
      </c>
      <c r="C49" s="83">
        <v>560013</v>
      </c>
      <c r="D49" s="83">
        <v>101271</v>
      </c>
      <c r="E49" s="84">
        <v>140</v>
      </c>
      <c r="F49" s="60"/>
    </row>
    <row r="50" spans="1:8" s="2" customFormat="1" thickBot="1" x14ac:dyDescent="0.3">
      <c r="A50" s="110" t="s">
        <v>76</v>
      </c>
      <c r="B50" s="111">
        <v>84645</v>
      </c>
      <c r="C50" s="111">
        <v>84638</v>
      </c>
      <c r="D50" s="111"/>
      <c r="E50" s="112"/>
      <c r="F50" s="60"/>
    </row>
    <row r="51" spans="1:8" s="2" customFormat="1" thickBot="1" x14ac:dyDescent="0.3">
      <c r="A51" s="19" t="s">
        <v>30</v>
      </c>
      <c r="B51" s="94">
        <f>SUM(B45:B50)</f>
        <v>4079046</v>
      </c>
      <c r="C51" s="94">
        <f>SUM(C45:C50)</f>
        <v>3920526</v>
      </c>
      <c r="D51" s="94">
        <f>SUM(D46:D50)</f>
        <v>193986</v>
      </c>
      <c r="E51" s="95">
        <f>SUM(E45:E49)</f>
        <v>140</v>
      </c>
      <c r="F51" s="9"/>
    </row>
    <row r="52" spans="1:8" s="71" customFormat="1" ht="15.75" customHeight="1" thickBot="1" x14ac:dyDescent="0.3">
      <c r="A52" s="113" t="s">
        <v>77</v>
      </c>
      <c r="B52" s="114"/>
      <c r="C52" s="114"/>
      <c r="D52" s="114">
        <f>B47+B48+B49-C47-C48-C49-D47-D48-D49-E49+B46-C46-D46</f>
        <v>-35620</v>
      </c>
      <c r="E52" s="115"/>
      <c r="F52" s="54"/>
    </row>
    <row r="53" spans="1:8" s="1" customFormat="1" ht="15.75" x14ac:dyDescent="0.25">
      <c r="A53" s="127" t="s">
        <v>78</v>
      </c>
      <c r="B53" s="128"/>
      <c r="C53" s="128"/>
      <c r="D53" s="54" t="s">
        <v>79</v>
      </c>
      <c r="E53" s="116">
        <v>2249.3000000000002</v>
      </c>
      <c r="F53" s="9"/>
      <c r="G53" s="2"/>
      <c r="H53" s="2"/>
    </row>
    <row r="54" spans="1:8" s="2" customFormat="1" ht="15.75" x14ac:dyDescent="0.25">
      <c r="A54" s="127" t="s">
        <v>80</v>
      </c>
      <c r="B54" s="128"/>
      <c r="C54" s="128"/>
      <c r="D54" s="54" t="s">
        <v>79</v>
      </c>
      <c r="E54" s="116">
        <v>2059.19</v>
      </c>
      <c r="F54" s="21"/>
      <c r="G54" s="117"/>
    </row>
    <row r="55" spans="1:8" s="2" customFormat="1" ht="15.75" x14ac:dyDescent="0.25">
      <c r="A55" s="127" t="s">
        <v>81</v>
      </c>
      <c r="B55" s="129"/>
      <c r="C55" s="129"/>
      <c r="D55" s="54" t="s">
        <v>79</v>
      </c>
      <c r="E55" s="116">
        <v>0</v>
      </c>
      <c r="F55" s="21"/>
      <c r="G55" s="117"/>
    </row>
    <row r="56" spans="1:8" s="1" customFormat="1" ht="15.75" x14ac:dyDescent="0.25">
      <c r="A56" s="118" t="s">
        <v>82</v>
      </c>
      <c r="B56" s="119"/>
      <c r="C56" s="119"/>
      <c r="D56" s="120" t="s">
        <v>79</v>
      </c>
      <c r="E56" s="121">
        <f>E54-E55</f>
        <v>2059.19</v>
      </c>
      <c r="F56" s="21"/>
      <c r="G56" s="117"/>
    </row>
    <row r="57" spans="1:8" s="1" customFormat="1" ht="15.75" x14ac:dyDescent="0.25">
      <c r="A57" s="20" t="s">
        <v>11</v>
      </c>
      <c r="B57" s="9"/>
      <c r="C57" s="9"/>
      <c r="D57" s="9"/>
      <c r="E57" s="9"/>
      <c r="F57" s="9"/>
      <c r="G57" s="2"/>
      <c r="H57" s="2"/>
    </row>
  </sheetData>
  <mergeCells count="7">
    <mergeCell ref="A54:C54"/>
    <mergeCell ref="A55:C55"/>
    <mergeCell ref="B43:B44"/>
    <mergeCell ref="A42:E42"/>
    <mergeCell ref="A34:C34"/>
    <mergeCell ref="C43:E43"/>
    <mergeCell ref="A53:C53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2019-02-07T13:52:05Z</cp:lastPrinted>
  <dcterms:created xsi:type="dcterms:W3CDTF">2016-04-22T06:39:22Z</dcterms:created>
  <dcterms:modified xsi:type="dcterms:W3CDTF">2019-02-18T10:18:42Z</dcterms:modified>
</cp:coreProperties>
</file>