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экономист\2018\"/>
    </mc:Choice>
  </mc:AlternateContent>
  <bookViews>
    <workbookView xWindow="360" yWindow="45" windowWidth="17400" windowHeight="10110"/>
  </bookViews>
  <sheets>
    <sheet name="Лист1" sheetId="1" r:id="rId1"/>
    <sheet name="Лист3" sheetId="3" r:id="rId2"/>
  </sheets>
  <calcPr calcId="152511"/>
</workbook>
</file>

<file path=xl/calcChain.xml><?xml version="1.0" encoding="utf-8"?>
<calcChain xmlns="http://schemas.openxmlformats.org/spreadsheetml/2006/main">
  <c r="E40" i="1" l="1"/>
  <c r="E14" i="1" l="1"/>
  <c r="D9" i="1" l="1"/>
  <c r="E55" i="1" l="1"/>
  <c r="E31" i="1" l="1"/>
  <c r="D51" i="1" l="1"/>
  <c r="D50" i="1"/>
  <c r="E50" i="1" l="1"/>
  <c r="C50" i="1"/>
  <c r="B50" i="1"/>
  <c r="E19" i="1" l="1"/>
  <c r="D37" i="1" l="1"/>
  <c r="E21" i="1" l="1"/>
  <c r="E27" i="1"/>
  <c r="E24" i="1" l="1"/>
  <c r="C36" i="1" l="1"/>
  <c r="C39" i="1" l="1"/>
  <c r="A39" i="1"/>
  <c r="D35" i="1"/>
  <c r="B3" i="1" l="1"/>
  <c r="B5" i="1" s="1"/>
  <c r="D12" i="1" l="1"/>
  <c r="E18" i="1"/>
  <c r="D31" i="1"/>
  <c r="D38" i="1"/>
  <c r="D11" i="1"/>
  <c r="D19" i="1"/>
  <c r="D10" i="1"/>
  <c r="D15" i="1"/>
  <c r="E16" i="1"/>
  <c r="D13" i="1"/>
  <c r="E17" i="1"/>
  <c r="E8" i="1"/>
  <c r="D14" i="1"/>
  <c r="D32" i="1" l="1"/>
  <c r="E9" i="1" l="1"/>
  <c r="E32" i="1" l="1"/>
  <c r="E39" i="1" s="1"/>
</calcChain>
</file>

<file path=xl/sharedStrings.xml><?xml version="1.0" encoding="utf-8"?>
<sst xmlns="http://schemas.openxmlformats.org/spreadsheetml/2006/main" count="118" uniqueCount="80">
  <si>
    <t>Тариф на 1 кв.м., руб</t>
  </si>
  <si>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</si>
  <si>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</si>
  <si>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</si>
  <si>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</si>
  <si>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</si>
  <si>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*содержание систем внутридомового газового оборудования</t>
  </si>
  <si>
    <t>*работы по надлежащему содержанию и ремонту лифтов</t>
  </si>
  <si>
    <t xml:space="preserve">3.Работы по содержанию помещений, входящих в состав общего имущества в многоквартирном доме, по содержанию земельного участка и по содержанию придомовой территории. </t>
  </si>
  <si>
    <t>4.Работы по обеспечению вывоза твердых бытовых отходов</t>
  </si>
  <si>
    <t xml:space="preserve">5.Работы по обеспечению вывоза ТКО силами ООО УК "Атал".    
</t>
  </si>
  <si>
    <t>итого расходы</t>
  </si>
  <si>
    <t>Администрация ООО УК "Атал"</t>
  </si>
  <si>
    <t>Отчет о выполнении договора управления по содержанию общего имущества дома.</t>
  </si>
  <si>
    <t>Период</t>
  </si>
  <si>
    <t>ежедневно</t>
  </si>
  <si>
    <t>Поступило прочих доходов от размещения оборудования</t>
  </si>
  <si>
    <t>Чебоксары, ул. М. Павлова, д.62</t>
  </si>
  <si>
    <t>май</t>
  </si>
  <si>
    <t>Остаток средств на конец периода (+ есть средства, -задолженность)</t>
  </si>
  <si>
    <t>август</t>
  </si>
  <si>
    <t>единица измерения работы и услуги</t>
  </si>
  <si>
    <t>Цена выполненной работы и услуги в руб.</t>
  </si>
  <si>
    <t>Кол-во месяцев</t>
  </si>
  <si>
    <t>Начислено за данный период по статье "содержание помещения",руб</t>
  </si>
  <si>
    <t>Стоимость выполн.работы /услуги на 1 кв.м.</t>
  </si>
  <si>
    <t>руб</t>
  </si>
  <si>
    <t>ноябрь</t>
  </si>
  <si>
    <t>Площадь дома, м2</t>
  </si>
  <si>
    <t>Ресурсоснабжающая организация (РСО)</t>
  </si>
  <si>
    <t>ИТОГО</t>
  </si>
  <si>
    <t>руб.</t>
  </si>
  <si>
    <t>Финансовый счет дома</t>
  </si>
  <si>
    <t>Всего начислено УК Атал</t>
  </si>
  <si>
    <t>Приход,руб</t>
  </si>
  <si>
    <t>Расход,руб</t>
  </si>
  <si>
    <t>*электроизмерительные работы</t>
  </si>
  <si>
    <t>Начислено собственникам</t>
  </si>
  <si>
    <t>прочим потребит. и на производ. нужды</t>
  </si>
  <si>
    <t>2018г</t>
  </si>
  <si>
    <t>Отчет по предоставлению коммунальных услуг по жилым помещениям за 2018 г</t>
  </si>
  <si>
    <t>по графику</t>
  </si>
  <si>
    <t>7. Обслуживание спецсчета</t>
  </si>
  <si>
    <t>8.Работы по ремонту общедомового имущества всего, в т.ч.</t>
  </si>
  <si>
    <t>Остаток средств на 01/01/2018 г (+ есть средства, -задолженность)</t>
  </si>
  <si>
    <t>замена мусороприемных клапанов п.4</t>
  </si>
  <si>
    <t>июнь</t>
  </si>
  <si>
    <t>ремонт мягкой кровли балконных козырьков кв. 107</t>
  </si>
  <si>
    <t>Получено средств от продажи бетонных  плит б/у</t>
  </si>
  <si>
    <t>ремонт входной площадки в п.4</t>
  </si>
  <si>
    <t>июль,авг</t>
  </si>
  <si>
    <t>изготовление метал.ограждений полисадников п.1,2,3,4</t>
  </si>
  <si>
    <t>работы по подготовке к отопительному сезону</t>
  </si>
  <si>
    <t>работы по технич.диагостир- внутридом.газового оборудования</t>
  </si>
  <si>
    <t>сент,окт</t>
  </si>
  <si>
    <t>ремонт и восстановление межпанельных швов, кв.107,27,31,34</t>
  </si>
  <si>
    <t>май,окт</t>
  </si>
  <si>
    <t>установка метал.сетки на продухи подвала п.1-4</t>
  </si>
  <si>
    <t>работы на общедомовой системе канализации кв.143</t>
  </si>
  <si>
    <t>декабрь</t>
  </si>
  <si>
    <t>ремонт мягкой кровли кв.36,72,143,144,лестн.площадка п.1</t>
  </si>
  <si>
    <t xml:space="preserve">6.Обеспечение устранения аварий в соответствии с установленными предельными сроками на внутридомовых инженерных системах в доме. </t>
  </si>
  <si>
    <t>9. Расходы на коммун.услуги в целях содержания общего имущества дома</t>
  </si>
  <si>
    <t>Получено средств от применения повыш.коэфф-та к квартирам без ИПУ</t>
  </si>
  <si>
    <t>Предоставлено услуг РСО</t>
  </si>
  <si>
    <t>по индивид.потреблению</t>
  </si>
  <si>
    <t>содержание общего имущества дома</t>
  </si>
  <si>
    <t>ООО "Коммун. Технологии", МУП "Теплосеть" с 01.09.18 г.(отопление),руб</t>
  </si>
  <si>
    <t>ООО"Ком.Технологии",МУП"Теплосеть" с 01.09.18 г.(горячее водоснабж.),руб</t>
  </si>
  <si>
    <t>АО "Водоканал" (холодное водоснабжение), руб</t>
  </si>
  <si>
    <t>АО "Водоканал" (отведение сточных вод), руб</t>
  </si>
  <si>
    <t>АО "Чувашская энергосбытовая компания" (электроэнергия), руб</t>
  </si>
  <si>
    <t>ООО МВК "Экоцентр" (обращение с ТКО) с 01.10.2018 г, руб</t>
  </si>
  <si>
    <t>Экономия расходов на коммун.услуги на содерж.общего имущества дома, руб</t>
  </si>
  <si>
    <t>установка видеокамеры наблюдения 1 шт п.2</t>
  </si>
  <si>
    <t>Начислено взносов на капит.ремонт по состоянию на 01.01.2019г</t>
  </si>
  <si>
    <t>тыс.руб.</t>
  </si>
  <si>
    <t>Поступило взносов на капит.ремонт по состоянию на 01.01.2019г</t>
  </si>
  <si>
    <t xml:space="preserve">Израсходовано на капремонт со спецсчета в 2018 г </t>
  </si>
  <si>
    <t>Остаток средств на спецсчете на 01.01.2019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</si>
</sst>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_-* #,##0.0_р_._-;\-* #,##0.0_р_._-;_-* &quot;-&quot;??_р_.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2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1">
    <xf numFmtId="0" fontId="0" fillId="0" borderId="0" xfId="0"/>
    <xf numFmtId="0" fontId="0" fillId="0" borderId="0" xfId="0"/>
    <xf numFmtId="0" fontId="5" fillId="0" borderId="0" xfId="0" applyFont="1"/>
    <xf numFmtId="0" fontId="4" fillId="0" borderId="0" xfId="0" applyFont="1" applyFill="1" applyAlignment="1">
      <alignment vertical="top"/>
    </xf>
    <xf numFmtId="0" fontId="3" fillId="0" borderId="4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vertical="top" wrapText="1"/>
    </xf>
    <xf numFmtId="0" fontId="3" fillId="0" borderId="0" xfId="0" applyFont="1" applyFill="1" applyAlignment="1">
      <alignment horizontal="center" vertical="top" wrapText="1"/>
    </xf>
    <xf numFmtId="0" fontId="6" fillId="0" borderId="0" xfId="0" applyFont="1" applyFill="1" applyAlignment="1">
      <alignment horizontal="center" vertical="top"/>
    </xf>
    <xf numFmtId="0" fontId="4" fillId="0" borderId="2" xfId="0" applyFont="1" applyFill="1" applyBorder="1" applyAlignment="1">
      <alignment vertical="top" wrapText="1"/>
    </xf>
    <xf numFmtId="2" fontId="4" fillId="0" borderId="1" xfId="0" applyNumberFormat="1" applyFont="1" applyFill="1" applyBorder="1" applyAlignment="1">
      <alignment vertical="top" wrapText="1"/>
    </xf>
    <xf numFmtId="0" fontId="5" fillId="0" borderId="0" xfId="0" applyFont="1" applyFill="1"/>
    <xf numFmtId="0" fontId="7" fillId="0" borderId="2" xfId="0" applyFont="1" applyFill="1" applyBorder="1" applyAlignment="1">
      <alignment vertical="top" wrapText="1"/>
    </xf>
    <xf numFmtId="0" fontId="6" fillId="0" borderId="0" xfId="0" applyFont="1" applyFill="1"/>
    <xf numFmtId="1" fontId="4" fillId="0" borderId="1" xfId="0" applyNumberFormat="1" applyFont="1" applyFill="1" applyBorder="1" applyAlignment="1">
      <alignment vertical="top" wrapText="1"/>
    </xf>
    <xf numFmtId="2" fontId="4" fillId="0" borderId="8" xfId="0" applyNumberFormat="1" applyFont="1" applyFill="1" applyBorder="1" applyAlignment="1">
      <alignment vertical="top" wrapText="1"/>
    </xf>
    <xf numFmtId="1" fontId="3" fillId="0" borderId="0" xfId="0" applyNumberFormat="1" applyFont="1" applyFill="1"/>
    <xf numFmtId="0" fontId="4" fillId="0" borderId="0" xfId="0" applyFont="1" applyFill="1" applyBorder="1" applyAlignment="1">
      <alignment vertical="top" wrapText="1"/>
    </xf>
    <xf numFmtId="0" fontId="0" fillId="0" borderId="0" xfId="0" applyFill="1"/>
    <xf numFmtId="0" fontId="2" fillId="0" borderId="0" xfId="0" applyFont="1" applyFill="1" applyAlignment="1">
      <alignment horizontal="center" vertical="top"/>
    </xf>
    <xf numFmtId="0" fontId="2" fillId="0" borderId="0" xfId="0" applyFont="1" applyFill="1"/>
    <xf numFmtId="0" fontId="4" fillId="0" borderId="2" xfId="0" applyNumberFormat="1" applyFont="1" applyFill="1" applyBorder="1" applyAlignment="1">
      <alignment vertical="top" wrapText="1"/>
    </xf>
    <xf numFmtId="0" fontId="3" fillId="0" borderId="0" xfId="0" applyFont="1" applyFill="1" applyBorder="1"/>
    <xf numFmtId="0" fontId="2" fillId="0" borderId="0" xfId="0" applyFont="1" applyFill="1" applyBorder="1"/>
    <xf numFmtId="0" fontId="4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0" fontId="4" fillId="0" borderId="7" xfId="0" applyFont="1" applyFill="1" applyBorder="1" applyAlignment="1">
      <alignment vertical="top" wrapText="1"/>
    </xf>
    <xf numFmtId="0" fontId="4" fillId="0" borderId="8" xfId="0" applyFont="1" applyFill="1" applyBorder="1" applyAlignment="1">
      <alignment vertical="top" wrapText="1"/>
    </xf>
    <xf numFmtId="0" fontId="4" fillId="0" borderId="8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wrapText="1"/>
    </xf>
    <xf numFmtId="2" fontId="3" fillId="0" borderId="0" xfId="0" applyNumberFormat="1" applyFont="1" applyFill="1" applyBorder="1" applyAlignment="1">
      <alignment vertical="top" wrapText="1"/>
    </xf>
    <xf numFmtId="0" fontId="4" fillId="0" borderId="2" xfId="0" applyNumberFormat="1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vertical="top" wrapText="1"/>
    </xf>
    <xf numFmtId="1" fontId="4" fillId="0" borderId="0" xfId="0" applyNumberFormat="1" applyFont="1" applyFill="1" applyAlignment="1">
      <alignment vertical="top" wrapText="1"/>
    </xf>
    <xf numFmtId="2" fontId="3" fillId="0" borderId="0" xfId="0" applyNumberFormat="1" applyFont="1" applyFill="1" applyAlignment="1">
      <alignment vertical="top" wrapText="1"/>
    </xf>
    <xf numFmtId="0" fontId="7" fillId="0" borderId="0" xfId="0" applyFont="1" applyFill="1" applyAlignment="1">
      <alignment vertical="top" wrapText="1"/>
    </xf>
    <xf numFmtId="1" fontId="7" fillId="0" borderId="0" xfId="0" applyNumberFormat="1" applyFont="1" applyFill="1" applyAlignment="1">
      <alignment vertical="top" wrapText="1"/>
    </xf>
    <xf numFmtId="0" fontId="7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/>
    </xf>
    <xf numFmtId="1" fontId="4" fillId="0" borderId="0" xfId="0" applyNumberFormat="1" applyFont="1" applyFill="1" applyAlignment="1">
      <alignment vertical="top"/>
    </xf>
    <xf numFmtId="0" fontId="4" fillId="0" borderId="0" xfId="0" applyFont="1" applyFill="1" applyAlignment="1">
      <alignment horizontal="right" vertical="top" wrapText="1"/>
    </xf>
    <xf numFmtId="0" fontId="10" fillId="0" borderId="0" xfId="0" applyFont="1" applyFill="1"/>
    <xf numFmtId="0" fontId="0" fillId="0" borderId="0" xfId="0" applyFont="1" applyFill="1"/>
    <xf numFmtId="1" fontId="3" fillId="0" borderId="0" xfId="0" applyNumberFormat="1" applyFont="1" applyFill="1" applyBorder="1" applyAlignment="1">
      <alignment vertical="top"/>
    </xf>
    <xf numFmtId="0" fontId="7" fillId="0" borderId="1" xfId="0" applyFont="1" applyFill="1" applyBorder="1" applyAlignment="1">
      <alignment horizontal="center" vertical="top" wrapText="1"/>
    </xf>
    <xf numFmtId="0" fontId="11" fillId="0" borderId="0" xfId="0" applyFont="1" applyFill="1"/>
    <xf numFmtId="0" fontId="12" fillId="0" borderId="0" xfId="0" applyFont="1" applyFill="1"/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/>
    <xf numFmtId="0" fontId="12" fillId="0" borderId="0" xfId="0" applyFont="1" applyFill="1" applyBorder="1"/>
    <xf numFmtId="0" fontId="3" fillId="2" borderId="14" xfId="0" applyFont="1" applyFill="1" applyBorder="1" applyAlignment="1">
      <alignment horizontal="center" vertical="top" wrapText="1"/>
    </xf>
    <xf numFmtId="0" fontId="3" fillId="2" borderId="15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vertical="top" wrapText="1"/>
    </xf>
    <xf numFmtId="0" fontId="7" fillId="0" borderId="5" xfId="0" applyFont="1" applyFill="1" applyBorder="1" applyAlignment="1">
      <alignment vertical="top" wrapText="1"/>
    </xf>
    <xf numFmtId="0" fontId="7" fillId="0" borderId="5" xfId="0" applyFont="1" applyFill="1" applyBorder="1" applyAlignment="1">
      <alignment horizontal="center" vertical="top" wrapText="1"/>
    </xf>
    <xf numFmtId="165" fontId="4" fillId="0" borderId="1" xfId="1" applyNumberFormat="1" applyFont="1" applyFill="1" applyBorder="1" applyAlignment="1">
      <alignment vertical="top"/>
    </xf>
    <xf numFmtId="165" fontId="4" fillId="0" borderId="3" xfId="1" applyNumberFormat="1" applyFont="1" applyFill="1" applyBorder="1" applyAlignment="1">
      <alignment vertical="top"/>
    </xf>
    <xf numFmtId="165" fontId="4" fillId="0" borderId="3" xfId="1" applyNumberFormat="1" applyFont="1" applyFill="1" applyBorder="1" applyAlignment="1">
      <alignment vertical="top" wrapText="1"/>
    </xf>
    <xf numFmtId="165" fontId="4" fillId="0" borderId="9" xfId="1" applyNumberFormat="1" applyFont="1" applyFill="1" applyBorder="1" applyAlignment="1">
      <alignment vertical="top" wrapText="1"/>
    </xf>
    <xf numFmtId="165" fontId="3" fillId="2" borderId="12" xfId="1" applyNumberFormat="1" applyFont="1" applyFill="1" applyBorder="1" applyAlignment="1">
      <alignment vertical="top" wrapText="1"/>
    </xf>
    <xf numFmtId="165" fontId="7" fillId="0" borderId="3" xfId="1" applyNumberFormat="1" applyFont="1" applyFill="1" applyBorder="1" applyAlignment="1">
      <alignment vertical="top" wrapText="1"/>
    </xf>
    <xf numFmtId="0" fontId="3" fillId="0" borderId="10" xfId="0" applyFont="1" applyFill="1" applyBorder="1" applyAlignment="1">
      <alignment vertical="top" wrapText="1"/>
    </xf>
    <xf numFmtId="165" fontId="3" fillId="0" borderId="11" xfId="1" applyNumberFormat="1" applyFont="1" applyFill="1" applyBorder="1" applyAlignment="1">
      <alignment vertical="top"/>
    </xf>
    <xf numFmtId="165" fontId="3" fillId="0" borderId="12" xfId="1" applyNumberFormat="1" applyFont="1" applyFill="1" applyBorder="1" applyAlignment="1">
      <alignment vertical="top"/>
    </xf>
    <xf numFmtId="0" fontId="7" fillId="0" borderId="7" xfId="0" applyFont="1" applyFill="1" applyBorder="1" applyAlignment="1">
      <alignment vertical="top" wrapText="1"/>
    </xf>
    <xf numFmtId="0" fontId="7" fillId="0" borderId="8" xfId="0" applyFont="1" applyFill="1" applyBorder="1" applyAlignment="1">
      <alignment vertical="top" wrapText="1"/>
    </xf>
    <xf numFmtId="0" fontId="7" fillId="0" borderId="8" xfId="0" applyFont="1" applyFill="1" applyBorder="1" applyAlignment="1">
      <alignment horizontal="center" vertical="top" wrapText="1"/>
    </xf>
    <xf numFmtId="165" fontId="7" fillId="0" borderId="8" xfId="1" applyNumberFormat="1" applyFont="1" applyFill="1" applyBorder="1" applyAlignment="1">
      <alignment vertical="top" wrapText="1"/>
    </xf>
    <xf numFmtId="165" fontId="7" fillId="0" borderId="9" xfId="1" applyNumberFormat="1" applyFont="1" applyFill="1" applyBorder="1" applyAlignment="1">
      <alignment vertical="top" wrapText="1"/>
    </xf>
    <xf numFmtId="0" fontId="9" fillId="2" borderId="10" xfId="0" applyFont="1" applyFill="1" applyBorder="1" applyAlignment="1">
      <alignment vertical="top" wrapText="1"/>
    </xf>
    <xf numFmtId="0" fontId="9" fillId="2" borderId="11" xfId="0" applyFont="1" applyFill="1" applyBorder="1" applyAlignment="1">
      <alignment vertical="top" wrapText="1"/>
    </xf>
    <xf numFmtId="0" fontId="7" fillId="2" borderId="11" xfId="0" applyFont="1" applyFill="1" applyBorder="1" applyAlignment="1">
      <alignment horizontal="center" vertical="top" wrapText="1"/>
    </xf>
    <xf numFmtId="165" fontId="9" fillId="2" borderId="11" xfId="1" applyNumberFormat="1" applyFont="1" applyFill="1" applyBorder="1" applyAlignment="1">
      <alignment vertical="top" wrapText="1"/>
    </xf>
    <xf numFmtId="165" fontId="9" fillId="2" borderId="12" xfId="1" applyNumberFormat="1" applyFont="1" applyFill="1" applyBorder="1" applyAlignment="1">
      <alignment vertical="top" wrapText="1"/>
    </xf>
    <xf numFmtId="0" fontId="4" fillId="0" borderId="3" xfId="0" applyFont="1" applyFill="1" applyBorder="1" applyAlignment="1">
      <alignment horizontal="center" vertical="top" wrapText="1"/>
    </xf>
    <xf numFmtId="165" fontId="7" fillId="0" borderId="5" xfId="1" applyNumberFormat="1" applyFont="1" applyFill="1" applyBorder="1" applyAlignment="1">
      <alignment vertical="top" wrapText="1"/>
    </xf>
    <xf numFmtId="0" fontId="13" fillId="0" borderId="0" xfId="0" applyFont="1" applyFill="1" applyAlignment="1">
      <alignment wrapText="1"/>
    </xf>
    <xf numFmtId="0" fontId="7" fillId="0" borderId="0" xfId="0" applyFont="1" applyFill="1" applyAlignment="1">
      <alignment vertical="top"/>
    </xf>
    <xf numFmtId="0" fontId="7" fillId="0" borderId="0" xfId="0" applyFont="1" applyFill="1"/>
    <xf numFmtId="0" fontId="8" fillId="2" borderId="4" xfId="0" applyFont="1" applyFill="1" applyBorder="1" applyAlignment="1">
      <alignment vertical="top" wrapText="1"/>
    </xf>
    <xf numFmtId="0" fontId="4" fillId="2" borderId="5" xfId="0" applyFont="1" applyFill="1" applyBorder="1" applyAlignment="1">
      <alignment vertical="top" wrapText="1"/>
    </xf>
    <xf numFmtId="2" fontId="3" fillId="2" borderId="5" xfId="0" applyNumberFormat="1" applyFont="1" applyFill="1" applyBorder="1" applyAlignment="1">
      <alignment vertical="top" wrapText="1"/>
    </xf>
    <xf numFmtId="165" fontId="3" fillId="2" borderId="6" xfId="1" applyNumberFormat="1" applyFont="1" applyFill="1" applyBorder="1" applyAlignment="1">
      <alignment vertical="top" wrapText="1"/>
    </xf>
    <xf numFmtId="0" fontId="4" fillId="0" borderId="16" xfId="0" applyFont="1" applyFill="1" applyBorder="1" applyAlignment="1">
      <alignment vertical="top" wrapText="1"/>
    </xf>
    <xf numFmtId="0" fontId="4" fillId="0" borderId="17" xfId="0" applyFont="1" applyFill="1" applyBorder="1" applyAlignment="1">
      <alignment vertical="top" wrapText="1"/>
    </xf>
    <xf numFmtId="0" fontId="4" fillId="0" borderId="17" xfId="0" applyFont="1" applyFill="1" applyBorder="1" applyAlignment="1">
      <alignment horizontal="center" vertical="top" wrapText="1"/>
    </xf>
    <xf numFmtId="2" fontId="4" fillId="0" borderId="17" xfId="0" applyNumberFormat="1" applyFont="1" applyFill="1" applyBorder="1" applyAlignment="1">
      <alignment vertical="top" wrapText="1"/>
    </xf>
    <xf numFmtId="0" fontId="4" fillId="0" borderId="19" xfId="0" applyFont="1" applyFill="1" applyBorder="1" applyAlignment="1">
      <alignment vertical="top" wrapText="1"/>
    </xf>
    <xf numFmtId="0" fontId="4" fillId="0" borderId="20" xfId="0" applyFont="1" applyFill="1" applyBorder="1" applyAlignment="1">
      <alignment horizontal="center" vertical="top" wrapText="1"/>
    </xf>
    <xf numFmtId="2" fontId="4" fillId="0" borderId="20" xfId="0" applyNumberFormat="1" applyFont="1" applyFill="1" applyBorder="1" applyAlignment="1">
      <alignment vertical="top" wrapText="1"/>
    </xf>
    <xf numFmtId="0" fontId="3" fillId="2" borderId="10" xfId="0" applyFont="1" applyFill="1" applyBorder="1" applyAlignment="1">
      <alignment vertical="top" wrapText="1"/>
    </xf>
    <xf numFmtId="1" fontId="3" fillId="2" borderId="11" xfId="0" applyNumberFormat="1" applyFont="1" applyFill="1" applyBorder="1" applyAlignment="1">
      <alignment vertical="top" wrapText="1"/>
    </xf>
    <xf numFmtId="1" fontId="4" fillId="2" borderId="11" xfId="0" applyNumberFormat="1" applyFont="1" applyFill="1" applyBorder="1" applyAlignment="1">
      <alignment horizontal="center" vertical="top" wrapText="1"/>
    </xf>
    <xf numFmtId="2" fontId="3" fillId="2" borderId="12" xfId="0" applyNumberFormat="1" applyFont="1" applyFill="1" applyBorder="1" applyAlignment="1">
      <alignment vertical="top" wrapText="1"/>
    </xf>
    <xf numFmtId="0" fontId="4" fillId="0" borderId="1" xfId="0" applyNumberFormat="1" applyFont="1" applyFill="1" applyBorder="1" applyAlignment="1">
      <alignment horizontal="center" vertical="top" wrapText="1"/>
    </xf>
    <xf numFmtId="1" fontId="4" fillId="0" borderId="8" xfId="0" applyNumberFormat="1" applyFont="1" applyFill="1" applyBorder="1" applyAlignment="1">
      <alignment vertical="top" wrapText="1"/>
    </xf>
    <xf numFmtId="0" fontId="4" fillId="0" borderId="7" xfId="0" applyNumberFormat="1" applyFont="1" applyFill="1" applyBorder="1" applyAlignment="1">
      <alignment vertical="top" wrapText="1"/>
    </xf>
    <xf numFmtId="165" fontId="4" fillId="0" borderId="8" xfId="1" applyNumberFormat="1" applyFont="1" applyFill="1" applyBorder="1" applyAlignment="1">
      <alignment vertical="top"/>
    </xf>
    <xf numFmtId="165" fontId="4" fillId="0" borderId="9" xfId="1" applyNumberFormat="1" applyFont="1" applyFill="1" applyBorder="1" applyAlignment="1">
      <alignment vertical="top"/>
    </xf>
    <xf numFmtId="0" fontId="7" fillId="0" borderId="22" xfId="0" applyFont="1" applyFill="1" applyBorder="1" applyAlignment="1">
      <alignment vertical="top" wrapText="1"/>
    </xf>
    <xf numFmtId="165" fontId="7" fillId="0" borderId="23" xfId="1" applyNumberFormat="1" applyFont="1" applyFill="1" applyBorder="1" applyAlignment="1">
      <alignment vertical="top"/>
    </xf>
    <xf numFmtId="165" fontId="7" fillId="0" borderId="24" xfId="1" applyNumberFormat="1" applyFont="1" applyFill="1" applyBorder="1" applyAlignment="1">
      <alignment vertical="top"/>
    </xf>
    <xf numFmtId="166" fontId="9" fillId="0" borderId="0" xfId="1" applyNumberFormat="1" applyFont="1" applyFill="1" applyAlignment="1">
      <alignment vertical="top" wrapText="1"/>
    </xf>
    <xf numFmtId="0" fontId="9" fillId="2" borderId="0" xfId="0" applyFont="1" applyFill="1" applyAlignment="1">
      <alignment vertical="top" wrapText="1"/>
    </xf>
    <xf numFmtId="0" fontId="12" fillId="2" borderId="0" xfId="0" applyFont="1" applyFill="1" applyAlignment="1"/>
    <xf numFmtId="0" fontId="7" fillId="2" borderId="0" xfId="0" applyFont="1" applyFill="1" applyAlignment="1">
      <alignment vertical="top" wrapText="1"/>
    </xf>
    <xf numFmtId="166" fontId="9" fillId="2" borderId="0" xfId="1" applyNumberFormat="1" applyFont="1" applyFill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wrapText="1"/>
    </xf>
    <xf numFmtId="165" fontId="3" fillId="0" borderId="0" xfId="1" applyNumberFormat="1" applyFont="1" applyFill="1" applyAlignment="1">
      <alignment horizontal="right" vertical="top" wrapText="1"/>
    </xf>
    <xf numFmtId="165" fontId="4" fillId="0" borderId="18" xfId="1" applyNumberFormat="1" applyFont="1" applyFill="1" applyBorder="1" applyAlignment="1">
      <alignment vertical="top" wrapText="1"/>
    </xf>
    <xf numFmtId="165" fontId="3" fillId="0" borderId="21" xfId="1" applyNumberFormat="1" applyFont="1" applyFill="1" applyBorder="1" applyAlignment="1">
      <alignment vertical="top" wrapText="1"/>
    </xf>
    <xf numFmtId="165" fontId="7" fillId="0" borderId="6" xfId="1" applyNumberFormat="1" applyFont="1" applyFill="1" applyBorder="1" applyAlignment="1">
      <alignment vertical="top" wrapText="1"/>
    </xf>
    <xf numFmtId="165" fontId="7" fillId="0" borderId="1" xfId="1" applyNumberFormat="1" applyFont="1" applyFill="1" applyBorder="1" applyAlignment="1">
      <alignment vertical="top" wrapText="1"/>
    </xf>
    <xf numFmtId="0" fontId="9" fillId="0" borderId="0" xfId="0" applyFont="1" applyFill="1" applyAlignment="1">
      <alignment vertical="top" wrapText="1"/>
    </xf>
    <xf numFmtId="0" fontId="12" fillId="0" borderId="0" xfId="0" applyFont="1" applyAlignment="1"/>
    <xf numFmtId="0" fontId="0" fillId="0" borderId="0" xfId="0" applyAlignment="1"/>
    <xf numFmtId="0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0" fontId="3" fillId="0" borderId="4" xfId="0" applyNumberFormat="1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6"/>
  <sheetViews>
    <sheetView tabSelected="1" topLeftCell="A28" zoomScale="75" zoomScaleNormal="75" workbookViewId="0">
      <selection activeCell="F44" sqref="F44:F49"/>
    </sheetView>
  </sheetViews>
  <sheetFormatPr defaultRowHeight="15.75" x14ac:dyDescent="0.25"/>
  <cols>
    <col min="1" max="1" width="79.5703125" style="7" customWidth="1"/>
    <col min="2" max="2" width="13.85546875" style="7" customWidth="1"/>
    <col min="3" max="3" width="13.42578125" style="7" customWidth="1"/>
    <col min="4" max="4" width="14.28515625" style="7" customWidth="1"/>
    <col min="5" max="5" width="14.140625" style="7" customWidth="1"/>
    <col min="6" max="6" width="11.85546875" style="7" bestFit="1" customWidth="1"/>
    <col min="7" max="7" width="9.140625" style="2"/>
  </cols>
  <sheetData>
    <row r="1" spans="1:7" s="19" customFormat="1" ht="31.5" x14ac:dyDescent="0.25">
      <c r="A1" s="35" t="s">
        <v>13</v>
      </c>
      <c r="B1" s="7"/>
      <c r="C1" s="7" t="s">
        <v>39</v>
      </c>
      <c r="D1" s="36" t="s">
        <v>23</v>
      </c>
      <c r="E1" s="36">
        <v>12</v>
      </c>
      <c r="F1" s="7"/>
      <c r="G1" s="12"/>
    </row>
    <row r="2" spans="1:7" s="19" customFormat="1" x14ac:dyDescent="0.25">
      <c r="A2" s="37" t="s">
        <v>17</v>
      </c>
      <c r="B2" s="7"/>
      <c r="C2" s="7"/>
      <c r="D2" s="7"/>
      <c r="E2" s="45"/>
      <c r="F2" s="7"/>
      <c r="G2" s="12"/>
    </row>
    <row r="3" spans="1:7" s="19" customFormat="1" x14ac:dyDescent="0.25">
      <c r="A3" s="7" t="s">
        <v>28</v>
      </c>
      <c r="B3" s="7">
        <f>57.8+7665.3</f>
        <v>7723.1</v>
      </c>
      <c r="C3" s="7"/>
      <c r="D3" s="7"/>
      <c r="E3" s="38"/>
      <c r="F3" s="7"/>
      <c r="G3" s="12"/>
    </row>
    <row r="4" spans="1:7" s="19" customFormat="1" x14ac:dyDescent="0.25">
      <c r="A4" s="7" t="s">
        <v>0</v>
      </c>
      <c r="B4" s="7">
        <v>20.9</v>
      </c>
      <c r="C4" s="7">
        <v>19.100000000000001</v>
      </c>
      <c r="D4" s="7"/>
      <c r="E4" s="7"/>
      <c r="F4" s="7"/>
      <c r="G4" s="12"/>
    </row>
    <row r="5" spans="1:7" s="19" customFormat="1" x14ac:dyDescent="0.25">
      <c r="A5" s="7" t="s">
        <v>24</v>
      </c>
      <c r="B5" s="114">
        <f>B3*B4*9+B3*3*C4</f>
        <v>1895248.7400000002</v>
      </c>
      <c r="C5" s="38"/>
      <c r="D5" s="38"/>
      <c r="E5" s="7"/>
      <c r="F5" s="38"/>
      <c r="G5" s="7"/>
    </row>
    <row r="6" spans="1:7" s="19" customFormat="1" ht="16.5" thickBot="1" x14ac:dyDescent="0.3">
      <c r="A6" s="7" t="s">
        <v>1</v>
      </c>
      <c r="B6" s="7">
        <v>100</v>
      </c>
      <c r="C6" s="7"/>
      <c r="D6" s="7"/>
      <c r="E6" s="7"/>
      <c r="F6" s="38"/>
      <c r="G6" s="12"/>
    </row>
    <row r="7" spans="1:7" s="20" customFormat="1" ht="64.5" customHeight="1" x14ac:dyDescent="0.25">
      <c r="A7" s="4" t="s">
        <v>2</v>
      </c>
      <c r="B7" s="6" t="s">
        <v>14</v>
      </c>
      <c r="C7" s="6" t="s">
        <v>21</v>
      </c>
      <c r="D7" s="6" t="s">
        <v>25</v>
      </c>
      <c r="E7" s="5" t="s">
        <v>22</v>
      </c>
      <c r="F7" s="8"/>
      <c r="G7" s="9"/>
    </row>
    <row r="8" spans="1:7" s="19" customFormat="1" ht="15.75" customHeight="1" x14ac:dyDescent="0.25">
      <c r="A8" s="10" t="s">
        <v>3</v>
      </c>
      <c r="B8" s="25" t="s">
        <v>15</v>
      </c>
      <c r="C8" s="112" t="s">
        <v>26</v>
      </c>
      <c r="D8" s="11">
        <v>0.92</v>
      </c>
      <c r="E8" s="62">
        <f>D8*B3*E1</f>
        <v>85263.024000000005</v>
      </c>
      <c r="F8" s="7"/>
      <c r="G8" s="12"/>
    </row>
    <row r="9" spans="1:7" s="19" customFormat="1" ht="47.25" x14ac:dyDescent="0.25">
      <c r="A9" s="10" t="s">
        <v>4</v>
      </c>
      <c r="B9" s="25" t="s">
        <v>15</v>
      </c>
      <c r="C9" s="112" t="s">
        <v>26</v>
      </c>
      <c r="D9" s="11">
        <f>4.8+D10+D11+D12+D13</f>
        <v>7.0822118061400214</v>
      </c>
      <c r="E9" s="62">
        <f>D9*E1*B3</f>
        <v>656359.55999999994</v>
      </c>
      <c r="F9" s="7"/>
      <c r="G9" s="12"/>
    </row>
    <row r="10" spans="1:7" s="19" customFormat="1" ht="15.75" customHeight="1" x14ac:dyDescent="0.25">
      <c r="A10" s="13" t="s">
        <v>5</v>
      </c>
      <c r="B10" s="25"/>
      <c r="C10" s="112" t="s">
        <v>26</v>
      </c>
      <c r="D10" s="11">
        <f>E10/E1/B3</f>
        <v>8.3084081090063142E-2</v>
      </c>
      <c r="E10" s="62">
        <v>7700</v>
      </c>
      <c r="F10" s="7"/>
      <c r="G10" s="12"/>
    </row>
    <row r="11" spans="1:7" s="19" customFormat="1" ht="15.75" customHeight="1" x14ac:dyDescent="0.25">
      <c r="A11" s="13" t="s">
        <v>6</v>
      </c>
      <c r="B11" s="25"/>
      <c r="C11" s="112" t="s">
        <v>26</v>
      </c>
      <c r="D11" s="11">
        <f>E11/E1/B3</f>
        <v>0.15780580336911343</v>
      </c>
      <c r="E11" s="62">
        <v>14625</v>
      </c>
      <c r="F11" s="7"/>
      <c r="G11" s="12"/>
    </row>
    <row r="12" spans="1:7" s="19" customFormat="1" ht="15.75" customHeight="1" x14ac:dyDescent="0.25">
      <c r="A12" s="13" t="s">
        <v>36</v>
      </c>
      <c r="B12" s="25"/>
      <c r="C12" s="112" t="s">
        <v>26</v>
      </c>
      <c r="D12" s="11">
        <f>E12/E1/B3</f>
        <v>0</v>
      </c>
      <c r="E12" s="62"/>
      <c r="F12" s="7"/>
      <c r="G12" s="12"/>
    </row>
    <row r="13" spans="1:7" s="19" customFormat="1" ht="15.75" customHeight="1" x14ac:dyDescent="0.25">
      <c r="A13" s="13" t="s">
        <v>7</v>
      </c>
      <c r="B13" s="25"/>
      <c r="C13" s="112" t="s">
        <v>26</v>
      </c>
      <c r="D13" s="11">
        <f>E13/B3/E1</f>
        <v>2.0413219216808449</v>
      </c>
      <c r="E13" s="62">
        <v>189184</v>
      </c>
      <c r="F13" s="7"/>
      <c r="G13" s="12"/>
    </row>
    <row r="14" spans="1:7" s="19" customFormat="1" ht="47.25" x14ac:dyDescent="0.25">
      <c r="A14" s="10" t="s">
        <v>8</v>
      </c>
      <c r="B14" s="25" t="s">
        <v>15</v>
      </c>
      <c r="C14" s="112" t="s">
        <v>26</v>
      </c>
      <c r="D14" s="11">
        <f>E14/E1/B3</f>
        <v>4.1894187567168624</v>
      </c>
      <c r="E14" s="62">
        <f>11157*2.9*E1</f>
        <v>388263.6</v>
      </c>
      <c r="F14" s="7"/>
      <c r="G14" s="12"/>
    </row>
    <row r="15" spans="1:7" s="19" customFormat="1" x14ac:dyDescent="0.25">
      <c r="A15" s="10" t="s">
        <v>9</v>
      </c>
      <c r="B15" s="25" t="s">
        <v>41</v>
      </c>
      <c r="C15" s="112" t="s">
        <v>26</v>
      </c>
      <c r="D15" s="11">
        <f>E15/E1/B3</f>
        <v>1.3630536960546931</v>
      </c>
      <c r="E15" s="62">
        <v>126324</v>
      </c>
      <c r="F15" s="7"/>
      <c r="G15" s="12"/>
    </row>
    <row r="16" spans="1:7" s="19" customFormat="1" ht="17.25" customHeight="1" x14ac:dyDescent="0.25">
      <c r="A16" s="10" t="s">
        <v>10</v>
      </c>
      <c r="B16" s="25" t="s">
        <v>41</v>
      </c>
      <c r="C16" s="112" t="s">
        <v>26</v>
      </c>
      <c r="D16" s="11">
        <v>0.43</v>
      </c>
      <c r="E16" s="62">
        <f>D16*E1*B3</f>
        <v>39851.196000000004</v>
      </c>
      <c r="F16" s="7"/>
      <c r="G16" s="12"/>
    </row>
    <row r="17" spans="1:10" s="19" customFormat="1" ht="31.5" x14ac:dyDescent="0.25">
      <c r="A17" s="27" t="s">
        <v>61</v>
      </c>
      <c r="B17" s="28" t="s">
        <v>15</v>
      </c>
      <c r="C17" s="29" t="s">
        <v>26</v>
      </c>
      <c r="D17" s="16">
        <v>0.49</v>
      </c>
      <c r="E17" s="63">
        <f>D17*E1*B3</f>
        <v>45411.828000000001</v>
      </c>
      <c r="F17" s="7"/>
      <c r="G17" s="12"/>
    </row>
    <row r="18" spans="1:10" s="19" customFormat="1" ht="17.25" thickBot="1" x14ac:dyDescent="0.3">
      <c r="A18" s="27" t="s">
        <v>42</v>
      </c>
      <c r="B18" s="28" t="s">
        <v>15</v>
      </c>
      <c r="C18" s="29" t="s">
        <v>26</v>
      </c>
      <c r="D18" s="16">
        <v>0.18</v>
      </c>
      <c r="E18" s="63">
        <f>D18*E1*B3</f>
        <v>16681.896000000001</v>
      </c>
      <c r="F18" s="7"/>
      <c r="G18" s="113"/>
      <c r="H18" s="81"/>
      <c r="I18" s="81"/>
      <c r="J18" s="81"/>
    </row>
    <row r="19" spans="1:10" s="19" customFormat="1" x14ac:dyDescent="0.25">
      <c r="A19" s="84" t="s">
        <v>43</v>
      </c>
      <c r="B19" s="85"/>
      <c r="C19" s="85"/>
      <c r="D19" s="86">
        <f>E19/E1/B3</f>
        <v>3.7985268221310093</v>
      </c>
      <c r="E19" s="87">
        <f>E20+E21+E22+E23+E24+E25+E26+E27+E28+E29+E30</f>
        <v>352036.83</v>
      </c>
      <c r="F19" s="7"/>
      <c r="G19" s="12"/>
    </row>
    <row r="20" spans="1:10" s="21" customFormat="1" x14ac:dyDescent="0.25">
      <c r="A20" s="10" t="s">
        <v>53</v>
      </c>
      <c r="B20" s="25" t="s">
        <v>18</v>
      </c>
      <c r="C20" s="30" t="s">
        <v>26</v>
      </c>
      <c r="D20" s="15"/>
      <c r="E20" s="62">
        <v>69120</v>
      </c>
      <c r="F20" s="37"/>
      <c r="G20" s="14"/>
    </row>
    <row r="21" spans="1:10" s="21" customFormat="1" x14ac:dyDescent="0.25">
      <c r="A21" s="10" t="s">
        <v>55</v>
      </c>
      <c r="B21" s="25" t="s">
        <v>56</v>
      </c>
      <c r="C21" s="30" t="s">
        <v>26</v>
      </c>
      <c r="D21" s="15"/>
      <c r="E21" s="62">
        <f>18180+3600</f>
        <v>21780</v>
      </c>
      <c r="F21" s="37"/>
      <c r="G21" s="14"/>
    </row>
    <row r="22" spans="1:10" s="47" customFormat="1" x14ac:dyDescent="0.25">
      <c r="A22" s="10" t="s">
        <v>45</v>
      </c>
      <c r="B22" s="25" t="s">
        <v>46</v>
      </c>
      <c r="C22" s="30" t="s">
        <v>26</v>
      </c>
      <c r="D22" s="15"/>
      <c r="E22" s="62">
        <v>15714.91</v>
      </c>
      <c r="F22" s="7"/>
      <c r="G22" s="12"/>
    </row>
    <row r="23" spans="1:10" s="47" customFormat="1" x14ac:dyDescent="0.25">
      <c r="A23" s="10" t="s">
        <v>47</v>
      </c>
      <c r="B23" s="25" t="s">
        <v>46</v>
      </c>
      <c r="C23" s="30" t="s">
        <v>26</v>
      </c>
      <c r="D23" s="15"/>
      <c r="E23" s="62">
        <v>2700</v>
      </c>
      <c r="F23" s="7"/>
      <c r="G23" s="12"/>
    </row>
    <row r="24" spans="1:10" s="47" customFormat="1" x14ac:dyDescent="0.25">
      <c r="A24" s="10" t="s">
        <v>51</v>
      </c>
      <c r="B24" s="25" t="s">
        <v>50</v>
      </c>
      <c r="C24" s="30" t="s">
        <v>26</v>
      </c>
      <c r="D24" s="15"/>
      <c r="E24" s="62">
        <f>12331.94+29303.42</f>
        <v>41635.360000000001</v>
      </c>
      <c r="F24" s="7"/>
      <c r="G24" s="12"/>
    </row>
    <row r="25" spans="1:10" s="47" customFormat="1" x14ac:dyDescent="0.25">
      <c r="A25" s="10" t="s">
        <v>49</v>
      </c>
      <c r="B25" s="25" t="s">
        <v>20</v>
      </c>
      <c r="C25" s="30" t="s">
        <v>26</v>
      </c>
      <c r="D25" s="15"/>
      <c r="E25" s="62">
        <v>64169.75</v>
      </c>
      <c r="F25" s="7"/>
      <c r="G25" s="12"/>
    </row>
    <row r="26" spans="1:10" s="47" customFormat="1" x14ac:dyDescent="0.25">
      <c r="A26" s="10" t="s">
        <v>52</v>
      </c>
      <c r="B26" s="25" t="s">
        <v>20</v>
      </c>
      <c r="C26" s="30" t="s">
        <v>26</v>
      </c>
      <c r="D26" s="15"/>
      <c r="E26" s="62">
        <v>3483.66</v>
      </c>
      <c r="F26" s="7"/>
      <c r="G26" s="12"/>
    </row>
    <row r="27" spans="1:10" s="47" customFormat="1" x14ac:dyDescent="0.25">
      <c r="A27" s="10" t="s">
        <v>60</v>
      </c>
      <c r="B27" s="25" t="s">
        <v>54</v>
      </c>
      <c r="C27" s="30" t="s">
        <v>26</v>
      </c>
      <c r="D27" s="15"/>
      <c r="E27" s="62">
        <f>7592.64+111199.24</f>
        <v>118791.88</v>
      </c>
      <c r="F27" s="7"/>
      <c r="G27" s="12"/>
    </row>
    <row r="28" spans="1:10" s="47" customFormat="1" x14ac:dyDescent="0.25">
      <c r="A28" s="10" t="s">
        <v>57</v>
      </c>
      <c r="B28" s="25" t="s">
        <v>27</v>
      </c>
      <c r="C28" s="30" t="s">
        <v>26</v>
      </c>
      <c r="D28" s="15"/>
      <c r="E28" s="62">
        <v>5554.55</v>
      </c>
      <c r="F28" s="7"/>
      <c r="G28" s="12"/>
    </row>
    <row r="29" spans="1:10" s="47" customFormat="1" x14ac:dyDescent="0.25">
      <c r="A29" s="27" t="s">
        <v>74</v>
      </c>
      <c r="B29" s="28" t="s">
        <v>59</v>
      </c>
      <c r="C29" s="29" t="s">
        <v>26</v>
      </c>
      <c r="D29" s="100"/>
      <c r="E29" s="63">
        <v>7710</v>
      </c>
      <c r="F29" s="7"/>
      <c r="G29" s="12"/>
    </row>
    <row r="30" spans="1:10" s="47" customFormat="1" ht="16.5" thickBot="1" x14ac:dyDescent="0.3">
      <c r="A30" s="88" t="s">
        <v>58</v>
      </c>
      <c r="B30" s="89" t="s">
        <v>59</v>
      </c>
      <c r="C30" s="90" t="s">
        <v>26</v>
      </c>
      <c r="D30" s="91"/>
      <c r="E30" s="115">
        <v>1376.72</v>
      </c>
      <c r="F30" s="7"/>
      <c r="G30" s="12"/>
    </row>
    <row r="31" spans="1:10" s="24" customFormat="1" ht="16.5" thickBot="1" x14ac:dyDescent="0.3">
      <c r="A31" s="92" t="s">
        <v>62</v>
      </c>
      <c r="B31" s="93"/>
      <c r="C31" s="93" t="s">
        <v>26</v>
      </c>
      <c r="D31" s="94">
        <f>E31/E1/B3</f>
        <v>1.4962148187472213</v>
      </c>
      <c r="E31" s="116">
        <f>D50+D51</f>
        <v>138665</v>
      </c>
      <c r="F31" s="31"/>
      <c r="G31" s="32"/>
      <c r="H31" s="23"/>
      <c r="I31" s="23"/>
      <c r="J31" s="23"/>
    </row>
    <row r="32" spans="1:10" s="19" customFormat="1" ht="16.5" thickBot="1" x14ac:dyDescent="0.3">
      <c r="A32" s="95" t="s">
        <v>11</v>
      </c>
      <c r="B32" s="96"/>
      <c r="C32" s="97" t="s">
        <v>26</v>
      </c>
      <c r="D32" s="98">
        <f>D8+D9+D14+D15+D16+D17+D19+D31+D18</f>
        <v>19.949425899789809</v>
      </c>
      <c r="E32" s="64">
        <f>E8+E9+E14+E15+E16+E17+E19+E31+E18</f>
        <v>1848856.9339999999</v>
      </c>
      <c r="F32" s="39"/>
      <c r="G32" s="17"/>
    </row>
    <row r="33" spans="1:10" s="24" customFormat="1" ht="16.5" thickBot="1" x14ac:dyDescent="0.3">
      <c r="A33" s="127" t="s">
        <v>32</v>
      </c>
      <c r="B33" s="128"/>
      <c r="C33" s="128"/>
      <c r="D33" s="55" t="s">
        <v>34</v>
      </c>
      <c r="E33" s="56" t="s">
        <v>35</v>
      </c>
      <c r="F33" s="33"/>
      <c r="G33" s="31"/>
      <c r="H33" s="48"/>
      <c r="I33" s="23"/>
      <c r="J33" s="23"/>
    </row>
    <row r="34" spans="1:10" s="51" customFormat="1" x14ac:dyDescent="0.25">
      <c r="A34" s="57" t="s">
        <v>44</v>
      </c>
      <c r="B34" s="58"/>
      <c r="C34" s="59" t="s">
        <v>31</v>
      </c>
      <c r="D34" s="80"/>
      <c r="E34" s="117">
        <v>-82285</v>
      </c>
      <c r="F34" s="40"/>
      <c r="G34" s="50"/>
    </row>
    <row r="35" spans="1:10" s="51" customFormat="1" x14ac:dyDescent="0.25">
      <c r="A35" s="13" t="s">
        <v>16</v>
      </c>
      <c r="B35" s="26"/>
      <c r="C35" s="49" t="s">
        <v>31</v>
      </c>
      <c r="D35" s="118">
        <f>1671*E1</f>
        <v>20052</v>
      </c>
      <c r="E35" s="65"/>
      <c r="F35" s="40"/>
      <c r="G35" s="50"/>
    </row>
    <row r="36" spans="1:10" s="51" customFormat="1" x14ac:dyDescent="0.25">
      <c r="A36" s="13" t="s">
        <v>48</v>
      </c>
      <c r="B36" s="26"/>
      <c r="C36" s="49" t="str">
        <f>C35</f>
        <v>руб.</v>
      </c>
      <c r="D36" s="118">
        <v>2000</v>
      </c>
      <c r="E36" s="65"/>
      <c r="F36" s="82"/>
      <c r="G36" s="83"/>
    </row>
    <row r="37" spans="1:10" s="51" customFormat="1" ht="15.75" customHeight="1" x14ac:dyDescent="0.25">
      <c r="A37" s="13" t="s">
        <v>63</v>
      </c>
      <c r="B37" s="26"/>
      <c r="C37" s="49" t="s">
        <v>31</v>
      </c>
      <c r="D37" s="118">
        <f>4264.07+2323.08</f>
        <v>6587.15</v>
      </c>
      <c r="E37" s="65"/>
      <c r="F37" s="41"/>
      <c r="G37" s="50"/>
    </row>
    <row r="38" spans="1:10" s="51" customFormat="1" ht="15.75" customHeight="1" x14ac:dyDescent="0.25">
      <c r="A38" s="13" t="s">
        <v>37</v>
      </c>
      <c r="B38" s="26"/>
      <c r="C38" s="49" t="s">
        <v>31</v>
      </c>
      <c r="D38" s="118">
        <f>B5</f>
        <v>1895248.7400000002</v>
      </c>
      <c r="E38" s="65"/>
      <c r="F38" s="40"/>
      <c r="G38" s="50"/>
    </row>
    <row r="39" spans="1:10" s="51" customFormat="1" ht="15.75" customHeight="1" thickBot="1" x14ac:dyDescent="0.3">
      <c r="A39" s="69" t="str">
        <f>A32</f>
        <v>итого расходы</v>
      </c>
      <c r="B39" s="70"/>
      <c r="C39" s="71" t="str">
        <f t="shared" ref="C39:E39" si="0">C32</f>
        <v>руб</v>
      </c>
      <c r="D39" s="72"/>
      <c r="E39" s="73">
        <f t="shared" si="0"/>
        <v>1848856.9339999999</v>
      </c>
      <c r="F39" s="40"/>
      <c r="G39" s="50"/>
    </row>
    <row r="40" spans="1:10" s="54" customFormat="1" ht="15.75" customHeight="1" thickBot="1" x14ac:dyDescent="0.3">
      <c r="A40" s="74" t="s">
        <v>19</v>
      </c>
      <c r="B40" s="75"/>
      <c r="C40" s="76" t="s">
        <v>31</v>
      </c>
      <c r="D40" s="77"/>
      <c r="E40" s="78">
        <f>E34+D35+D36+D37+D38-E39</f>
        <v>-7254.0439999997616</v>
      </c>
      <c r="F40" s="42"/>
      <c r="G40" s="52"/>
      <c r="H40" s="53"/>
      <c r="I40" s="53"/>
      <c r="J40" s="53"/>
    </row>
    <row r="41" spans="1:10" s="19" customFormat="1" ht="16.5" customHeight="1" x14ac:dyDescent="0.25">
      <c r="A41" s="124" t="s">
        <v>40</v>
      </c>
      <c r="B41" s="125"/>
      <c r="C41" s="125"/>
      <c r="D41" s="125"/>
      <c r="E41" s="126"/>
      <c r="F41" s="43"/>
    </row>
    <row r="42" spans="1:10" s="47" customFormat="1" ht="15.75" customHeight="1" x14ac:dyDescent="0.25">
      <c r="A42" s="34" t="s">
        <v>29</v>
      </c>
      <c r="B42" s="122" t="s">
        <v>64</v>
      </c>
      <c r="C42" s="122" t="s">
        <v>33</v>
      </c>
      <c r="D42" s="129"/>
      <c r="E42" s="130"/>
      <c r="F42" s="3"/>
      <c r="G42" s="46"/>
      <c r="H42" s="46"/>
      <c r="I42" s="46"/>
    </row>
    <row r="43" spans="1:10" s="47" customFormat="1" ht="63" x14ac:dyDescent="0.25">
      <c r="A43" s="10"/>
      <c r="B43" s="123"/>
      <c r="C43" s="99" t="s">
        <v>65</v>
      </c>
      <c r="D43" s="99" t="s">
        <v>66</v>
      </c>
      <c r="E43" s="79" t="s">
        <v>38</v>
      </c>
      <c r="F43" s="3"/>
      <c r="G43" s="46"/>
      <c r="H43" s="46"/>
      <c r="I43" s="46"/>
    </row>
    <row r="44" spans="1:10" s="19" customFormat="1" ht="15.75" customHeight="1" x14ac:dyDescent="0.25">
      <c r="A44" s="22" t="s">
        <v>67</v>
      </c>
      <c r="B44" s="60">
        <v>1981591</v>
      </c>
      <c r="C44" s="60">
        <v>1981635</v>
      </c>
      <c r="D44" s="60"/>
      <c r="E44" s="61"/>
      <c r="F44" s="44"/>
    </row>
    <row r="45" spans="1:10" s="19" customFormat="1" ht="15.75" customHeight="1" x14ac:dyDescent="0.25">
      <c r="A45" s="22" t="s">
        <v>68</v>
      </c>
      <c r="B45" s="60">
        <v>850569</v>
      </c>
      <c r="C45" s="60">
        <v>795343</v>
      </c>
      <c r="D45" s="60">
        <v>65870</v>
      </c>
      <c r="E45" s="61"/>
      <c r="F45" s="44"/>
    </row>
    <row r="46" spans="1:10" s="19" customFormat="1" x14ac:dyDescent="0.25">
      <c r="A46" s="22" t="s">
        <v>69</v>
      </c>
      <c r="B46" s="60">
        <v>182098</v>
      </c>
      <c r="C46" s="60">
        <v>176297</v>
      </c>
      <c r="D46" s="60">
        <v>6802</v>
      </c>
      <c r="E46" s="61"/>
      <c r="F46" s="44"/>
    </row>
    <row r="47" spans="1:10" s="19" customFormat="1" x14ac:dyDescent="0.25">
      <c r="A47" s="22" t="s">
        <v>70</v>
      </c>
      <c r="B47" s="60">
        <v>319764</v>
      </c>
      <c r="C47" s="60">
        <v>306872</v>
      </c>
      <c r="D47" s="60">
        <v>16127</v>
      </c>
      <c r="E47" s="61"/>
      <c r="F47" s="44"/>
    </row>
    <row r="48" spans="1:10" s="19" customFormat="1" x14ac:dyDescent="0.25">
      <c r="A48" s="22" t="s">
        <v>71</v>
      </c>
      <c r="B48" s="60">
        <v>635382</v>
      </c>
      <c r="C48" s="60">
        <v>570636</v>
      </c>
      <c r="D48" s="60">
        <v>95552</v>
      </c>
      <c r="E48" s="61"/>
      <c r="F48" s="44"/>
    </row>
    <row r="49" spans="1:8" s="19" customFormat="1" ht="16.5" thickBot="1" x14ac:dyDescent="0.3">
      <c r="A49" s="101" t="s">
        <v>72</v>
      </c>
      <c r="B49" s="102">
        <v>84265</v>
      </c>
      <c r="C49" s="102">
        <v>84266</v>
      </c>
      <c r="D49" s="102"/>
      <c r="E49" s="103"/>
      <c r="F49" s="44"/>
    </row>
    <row r="50" spans="1:8" s="19" customFormat="1" ht="16.5" thickBot="1" x14ac:dyDescent="0.3">
      <c r="A50" s="66" t="s">
        <v>30</v>
      </c>
      <c r="B50" s="67">
        <f>SUM(B44:B49)</f>
        <v>4053669</v>
      </c>
      <c r="C50" s="67">
        <f>SUM(C44:C49)</f>
        <v>3915049</v>
      </c>
      <c r="D50" s="67">
        <f>SUM(D45:D49)</f>
        <v>184351</v>
      </c>
      <c r="E50" s="68">
        <f>SUM(E44:E48)</f>
        <v>0</v>
      </c>
      <c r="F50" s="7"/>
    </row>
    <row r="51" spans="1:8" s="51" customFormat="1" ht="15.75" customHeight="1" thickBot="1" x14ac:dyDescent="0.3">
      <c r="A51" s="104" t="s">
        <v>73</v>
      </c>
      <c r="B51" s="105"/>
      <c r="C51" s="105"/>
      <c r="D51" s="105">
        <f>B46+B47+B48-C46-C47-C48-D46-D47-D48-E48+B45-C45-D45</f>
        <v>-45686</v>
      </c>
      <c r="E51" s="106"/>
      <c r="F51" s="40"/>
    </row>
    <row r="52" spans="1:8" s="1" customFormat="1" x14ac:dyDescent="0.25">
      <c r="A52" s="119" t="s">
        <v>75</v>
      </c>
      <c r="B52" s="120"/>
      <c r="C52" s="120"/>
      <c r="D52" s="40" t="s">
        <v>76</v>
      </c>
      <c r="E52" s="107">
        <v>2249.8000000000002</v>
      </c>
      <c r="F52" s="7"/>
      <c r="G52" s="19"/>
      <c r="H52" s="19"/>
    </row>
    <row r="53" spans="1:8" s="19" customFormat="1" x14ac:dyDescent="0.25">
      <c r="A53" s="119" t="s">
        <v>77</v>
      </c>
      <c r="B53" s="120"/>
      <c r="C53" s="120"/>
      <c r="D53" s="40" t="s">
        <v>76</v>
      </c>
      <c r="E53" s="107">
        <v>2171.94</v>
      </c>
      <c r="F53" s="3"/>
      <c r="G53" s="12"/>
    </row>
    <row r="54" spans="1:8" s="19" customFormat="1" x14ac:dyDescent="0.25">
      <c r="A54" s="119" t="s">
        <v>78</v>
      </c>
      <c r="B54" s="121"/>
      <c r="C54" s="121"/>
      <c r="D54" s="40" t="s">
        <v>76</v>
      </c>
      <c r="E54" s="107">
        <v>0</v>
      </c>
      <c r="F54" s="3"/>
      <c r="G54" s="12"/>
    </row>
    <row r="55" spans="1:8" s="1" customFormat="1" x14ac:dyDescent="0.25">
      <c r="A55" s="108" t="s">
        <v>79</v>
      </c>
      <c r="B55" s="109"/>
      <c r="C55" s="109"/>
      <c r="D55" s="110" t="s">
        <v>76</v>
      </c>
      <c r="E55" s="111">
        <f>E53-E54</f>
        <v>2171.94</v>
      </c>
      <c r="F55" s="3"/>
      <c r="G55" s="12"/>
    </row>
    <row r="56" spans="1:8" s="1" customFormat="1" x14ac:dyDescent="0.25">
      <c r="A56" s="18" t="s">
        <v>12</v>
      </c>
      <c r="B56" s="7"/>
      <c r="C56" s="7"/>
      <c r="D56" s="7"/>
      <c r="E56" s="7"/>
      <c r="F56" s="7"/>
      <c r="G56" s="19"/>
      <c r="H56" s="19"/>
    </row>
  </sheetData>
  <mergeCells count="7">
    <mergeCell ref="A53:C53"/>
    <mergeCell ref="A54:C54"/>
    <mergeCell ref="B42:B43"/>
    <mergeCell ref="A41:E41"/>
    <mergeCell ref="A33:C33"/>
    <mergeCell ref="C42:E42"/>
    <mergeCell ref="A52:C52"/>
  </mergeCells>
  <pageMargins left="0.31496062992125984" right="0.31496062992125984" top="0.35433070866141736" bottom="0.35433070866141736" header="0.31496062992125984" footer="0.31496062992125984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Oksana</cp:lastModifiedBy>
  <cp:lastPrinted>2019-02-08T05:53:00Z</cp:lastPrinted>
  <dcterms:created xsi:type="dcterms:W3CDTF">2016-04-22T06:39:22Z</dcterms:created>
  <dcterms:modified xsi:type="dcterms:W3CDTF">2019-02-18T10:19:08Z</dcterms:modified>
</cp:coreProperties>
</file>