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40" i="1" l="1"/>
  <c r="E14" i="1" l="1"/>
  <c r="D9" i="1" l="1"/>
  <c r="E32" i="1" l="1"/>
  <c r="D51" i="1" l="1"/>
  <c r="D50" i="1"/>
  <c r="E50" i="1" l="1"/>
  <c r="C50" i="1"/>
  <c r="B50" i="1"/>
  <c r="D37" i="1" l="1"/>
  <c r="E18" i="1" l="1"/>
  <c r="E30" i="1" l="1"/>
  <c r="E31" i="1" l="1"/>
  <c r="E24" i="1" l="1"/>
  <c r="C33" i="1" l="1"/>
  <c r="C39" i="1" s="1"/>
  <c r="D36" i="1"/>
  <c r="A39" i="1"/>
  <c r="B3" i="1"/>
  <c r="B5" i="1" s="1"/>
  <c r="D32" i="1" l="1"/>
  <c r="D38" i="1"/>
  <c r="D12" i="1"/>
  <c r="E16" i="1" l="1"/>
  <c r="D11" i="1"/>
  <c r="E17" i="1"/>
  <c r="D14" i="1"/>
  <c r="E8" i="1"/>
  <c r="D15" i="1"/>
  <c r="D18" i="1"/>
  <c r="D10" i="1"/>
  <c r="D13" i="1"/>
  <c r="E9" i="1" l="1"/>
  <c r="E33" i="1" s="1"/>
  <c r="E39" i="1" s="1"/>
  <c r="D33" i="1" l="1"/>
</calcChain>
</file>

<file path=xl/sharedStrings.xml><?xml version="1.0" encoding="utf-8"?>
<sst xmlns="http://schemas.openxmlformats.org/spreadsheetml/2006/main" count="111" uniqueCount="74">
  <si>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</si>
  <si>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</si>
  <si>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</si>
  <si>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</si>
  <si>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</si>
  <si>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</si>
  <si>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</si>
  <si>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</si>
  <si>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</si>
  <si>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</si>
  <si>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</si>
  <si>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</si>
  <si>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</si>
  <si>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</si>
  <si>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</si>
  <si>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</si>
  <si>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д.68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</si>
  <si>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</si>
  <si>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</si>
  <si>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</si>
  <si>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</si>
  <si>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</si>
  <si>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</si>
  <si>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Кол-во месяцев</t>
  </si>
  <si>
    <t>7.Работы по ремонту общедомового имущества всего, в т.ч.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</si>
  <si>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</si>
  <si>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</si>
  <si>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</si>
  <si>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</si>
  <si>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</si>
  <si>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</si>
  <si>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сентябрь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</si>
  <si>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</si>
  <si>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</si>
  <si>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</si>
  <si>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</si>
  <si>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</si>
  <si>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</si>
  <si>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</si>
  <si>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</si>
  <si>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</si>
  <si>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</si>
  <si>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замена мусороприемных клапанов в подъезде 2-5 шт</t>
  </si>
  <si>
    <t>апрель</t>
  </si>
  <si>
    <t>приобретение доводчика на тамбурную дверь п.2</t>
  </si>
  <si>
    <t>май</t>
  </si>
  <si>
    <t>косметический ремонт п.2</t>
  </si>
  <si>
    <t>замена почтовых ящиков п.2</t>
  </si>
  <si>
    <t>восстановление лестничного ограждения п.2</t>
  </si>
  <si>
    <t>замена ливнестока п.2</t>
  </si>
  <si>
    <t>июль</t>
  </si>
  <si>
    <t>ремонт цоколя со стороны входов в подъезды</t>
  </si>
  <si>
    <t>работы по технич.диагостир-ю внутридомового газового оборудования</t>
  </si>
  <si>
    <t>ремонт мягкой кровли кв.33,34,72,маш.отд</t>
  </si>
  <si>
    <t>косметич.ремонт входов в подъезды п.1,2</t>
  </si>
  <si>
    <t>ремонт и восстановление межпанельных швов, кв.67,70</t>
  </si>
  <si>
    <t>май,окт</t>
  </si>
  <si>
    <t>октябрь,дек</t>
  </si>
  <si>
    <t>июнь,июль,дек</t>
  </si>
  <si>
    <t>работы на общедомой системе канализации кв.37,4</t>
  </si>
  <si>
    <t>работы на общедомовой системе отопления кв.14,44,61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</si>
  <si>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</si>
  <si>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8.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</si>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</sst>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/>
    </xf>
    <xf numFmtId="1" fontId="5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/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13" fillId="0" borderId="0" xfId="0" applyFont="1" applyFill="1"/>
    <xf numFmtId="0" fontId="14" fillId="0" borderId="0" xfId="0" applyFont="1" applyFill="1"/>
    <xf numFmtId="1" fontId="7" fillId="0" borderId="11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66" fontId="6" fillId="0" borderId="1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/>
    </xf>
    <xf numFmtId="166" fontId="7" fillId="0" borderId="18" xfId="1" applyNumberFormat="1" applyFont="1" applyFill="1" applyBorder="1" applyAlignment="1">
      <alignment vertical="top" wrapText="1"/>
    </xf>
    <xf numFmtId="166" fontId="7" fillId="0" borderId="3" xfId="1" applyNumberFormat="1" applyFont="1" applyFill="1" applyBorder="1" applyAlignment="1">
      <alignment vertical="top" wrapText="1"/>
    </xf>
    <xf numFmtId="166" fontId="7" fillId="0" borderId="11" xfId="1" applyNumberFormat="1" applyFont="1" applyFill="1" applyBorder="1" applyAlignment="1">
      <alignment vertical="top" wrapText="1"/>
    </xf>
    <xf numFmtId="166" fontId="7" fillId="0" borderId="12" xfId="1" applyNumberFormat="1" applyFont="1" applyFill="1" applyBorder="1" applyAlignment="1">
      <alignment vertical="top" wrapText="1"/>
    </xf>
    <xf numFmtId="166" fontId="9" fillId="2" borderId="11" xfId="1" applyNumberFormat="1" applyFont="1" applyFill="1" applyBorder="1" applyAlignment="1">
      <alignment vertical="top" wrapText="1"/>
    </xf>
    <xf numFmtId="166" fontId="9" fillId="2" borderId="12" xfId="1" applyNumberFormat="1" applyFont="1" applyFill="1" applyBorder="1" applyAlignment="1">
      <alignment vertical="top" wrapText="1"/>
    </xf>
    <xf numFmtId="166" fontId="6" fillId="0" borderId="3" xfId="1" applyNumberFormat="1" applyFont="1" applyFill="1" applyBorder="1" applyAlignment="1">
      <alignment vertical="top" wrapText="1"/>
    </xf>
    <xf numFmtId="166" fontId="6" fillId="0" borderId="5" xfId="1" applyNumberFormat="1" applyFont="1" applyFill="1" applyBorder="1" applyAlignment="1">
      <alignment vertical="top" wrapText="1"/>
    </xf>
    <xf numFmtId="166" fontId="5" fillId="0" borderId="14" xfId="1" applyNumberFormat="1" applyFont="1" applyFill="1" applyBorder="1" applyAlignment="1">
      <alignment vertical="top"/>
    </xf>
    <xf numFmtId="166" fontId="5" fillId="0" borderId="15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2" fontId="6" fillId="0" borderId="2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6" fontId="6" fillId="0" borderId="12" xfId="1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166" fontId="5" fillId="2" borderId="8" xfId="1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66" fontId="6" fillId="0" borderId="2" xfId="1" applyNumberFormat="1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6" fontId="5" fillId="2" borderId="15" xfId="1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6" fontId="6" fillId="0" borderId="11" xfId="1" applyNumberFormat="1" applyFont="1" applyFill="1" applyBorder="1" applyAlignment="1">
      <alignment vertical="top"/>
    </xf>
    <xf numFmtId="166" fontId="6" fillId="0" borderId="12" xfId="1" applyNumberFormat="1" applyFont="1" applyFill="1" applyBorder="1" applyAlignment="1">
      <alignment vertical="top"/>
    </xf>
    <xf numFmtId="0" fontId="7" fillId="0" borderId="25" xfId="0" applyFont="1" applyFill="1" applyBorder="1" applyAlignment="1">
      <alignment vertical="top" wrapText="1"/>
    </xf>
    <xf numFmtId="166" fontId="7" fillId="0" borderId="22" xfId="1" applyNumberFormat="1" applyFont="1" applyFill="1" applyBorder="1" applyAlignment="1">
      <alignment vertical="top"/>
    </xf>
    <xf numFmtId="166" fontId="7" fillId="0" borderId="23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166" fontId="5" fillId="0" borderId="0" xfId="1" applyNumberFormat="1" applyFont="1" applyFill="1" applyAlignment="1">
      <alignment horizontal="right" vertical="top" wrapText="1"/>
    </xf>
    <xf numFmtId="2" fontId="6" fillId="0" borderId="11" xfId="0" applyNumberFormat="1" applyFont="1" applyFill="1" applyBorder="1" applyAlignment="1">
      <alignment vertical="top" wrapText="1"/>
    </xf>
    <xf numFmtId="166" fontId="5" fillId="0" borderId="23" xfId="1" applyNumberFormat="1" applyFont="1" applyFill="1" applyBorder="1" applyAlignment="1">
      <alignment vertical="top" wrapText="1"/>
    </xf>
    <xf numFmtId="166" fontId="7" fillId="0" borderId="17" xfId="1" applyNumberFormat="1" applyFont="1" applyFill="1" applyBorder="1" applyAlignment="1">
      <alignment vertical="top" wrapText="1"/>
    </xf>
    <xf numFmtId="166" fontId="7" fillId="0" borderId="1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34" zoomScale="75" zoomScaleNormal="75" workbookViewId="0">
      <selection activeCell="F44" sqref="F44:F51"/>
    </sheetView>
  </sheetViews>
  <sheetFormatPr defaultRowHeight="16.5" x14ac:dyDescent="0.25"/>
  <cols>
    <col min="1" max="1" width="79.7109375" style="16" customWidth="1"/>
    <col min="2" max="2" width="15.7109375" style="16" customWidth="1"/>
    <col min="3" max="3" width="13.42578125" style="16" customWidth="1"/>
    <col min="4" max="4" width="14" style="16" customWidth="1"/>
    <col min="5" max="5" width="14.42578125" style="9" customWidth="1"/>
    <col min="6" max="6" width="10.7109375" style="16" bestFit="1" customWidth="1"/>
    <col min="7" max="7" width="9.140625" style="3"/>
    <col min="8" max="11" width="9.140625" style="2"/>
  </cols>
  <sheetData>
    <row r="1" spans="1:11" s="20" customFormat="1" ht="31.5" x14ac:dyDescent="0.25">
      <c r="A1" s="40" t="s">
        <v>12</v>
      </c>
      <c r="B1" s="9"/>
      <c r="C1" s="9" t="s">
        <v>38</v>
      </c>
      <c r="D1" s="41" t="s">
        <v>23</v>
      </c>
      <c r="E1" s="41">
        <v>12</v>
      </c>
      <c r="F1" s="9"/>
      <c r="G1" s="3"/>
      <c r="H1" s="19"/>
      <c r="I1" s="19"/>
      <c r="J1" s="19"/>
      <c r="K1" s="19"/>
    </row>
    <row r="2" spans="1:11" s="20" customFormat="1" ht="15.75" customHeight="1" x14ac:dyDescent="0.25">
      <c r="A2" s="42" t="s">
        <v>16</v>
      </c>
      <c r="B2" s="9"/>
      <c r="C2" s="9"/>
      <c r="D2" s="9"/>
      <c r="E2" s="9"/>
      <c r="F2" s="9"/>
      <c r="G2" s="3"/>
      <c r="H2" s="19"/>
      <c r="I2" s="19"/>
      <c r="J2" s="19"/>
      <c r="K2" s="19"/>
    </row>
    <row r="3" spans="1:11" s="20" customFormat="1" x14ac:dyDescent="0.25">
      <c r="A3" s="9" t="s">
        <v>25</v>
      </c>
      <c r="B3" s="9">
        <f>58.5+3824.6</f>
        <v>3883.1</v>
      </c>
      <c r="C3" s="9"/>
      <c r="D3" s="9"/>
      <c r="E3" s="43"/>
      <c r="F3" s="9"/>
      <c r="G3" s="3"/>
      <c r="H3" s="19"/>
      <c r="I3" s="19"/>
      <c r="J3" s="19"/>
      <c r="K3" s="19"/>
    </row>
    <row r="4" spans="1:11" s="20" customFormat="1" x14ac:dyDescent="0.25">
      <c r="A4" s="9" t="s">
        <v>32</v>
      </c>
      <c r="B4" s="9">
        <v>21.2</v>
      </c>
      <c r="C4" s="9">
        <v>18.899999999999999</v>
      </c>
      <c r="D4" s="9"/>
      <c r="E4" s="9"/>
      <c r="F4" s="9"/>
      <c r="G4" s="3"/>
      <c r="H4" s="19"/>
      <c r="I4" s="19"/>
      <c r="J4" s="19"/>
      <c r="K4" s="19"/>
    </row>
    <row r="5" spans="1:11" s="20" customFormat="1" x14ac:dyDescent="0.25">
      <c r="A5" s="9" t="s">
        <v>20</v>
      </c>
      <c r="B5" s="115">
        <f>B3*B4*9+B3*3*C4</f>
        <v>961067.25</v>
      </c>
      <c r="C5" s="44"/>
      <c r="D5" s="44"/>
      <c r="E5" s="9"/>
      <c r="F5" s="44"/>
      <c r="G5" s="9"/>
      <c r="H5" s="19"/>
      <c r="I5" s="19"/>
      <c r="J5" s="19"/>
      <c r="K5" s="19"/>
    </row>
    <row r="6" spans="1:11" s="20" customFormat="1" ht="17.25" thickBot="1" x14ac:dyDescent="0.3">
      <c r="A6" s="9" t="s">
        <v>0</v>
      </c>
      <c r="B6" s="9">
        <v>100</v>
      </c>
      <c r="C6" s="9"/>
      <c r="D6" s="9"/>
      <c r="E6" s="9"/>
      <c r="F6" s="44"/>
      <c r="G6" s="3"/>
      <c r="H6" s="19"/>
      <c r="I6" s="19"/>
      <c r="J6" s="19"/>
      <c r="K6" s="19"/>
    </row>
    <row r="7" spans="1:11" s="22" customFormat="1" ht="63" x14ac:dyDescent="0.25">
      <c r="A7" s="5" t="s">
        <v>1</v>
      </c>
      <c r="B7" s="7" t="s">
        <v>13</v>
      </c>
      <c r="C7" s="7" t="s">
        <v>18</v>
      </c>
      <c r="D7" s="7" t="s">
        <v>21</v>
      </c>
      <c r="E7" s="6" t="s">
        <v>19</v>
      </c>
      <c r="F7" s="10"/>
      <c r="G7" s="17"/>
      <c r="H7" s="21"/>
      <c r="I7" s="21"/>
      <c r="J7" s="21"/>
      <c r="K7" s="21"/>
    </row>
    <row r="8" spans="1:11" s="20" customFormat="1" ht="15.75" customHeight="1" x14ac:dyDescent="0.25">
      <c r="A8" s="11" t="s">
        <v>2</v>
      </c>
      <c r="B8" s="28" t="s">
        <v>14</v>
      </c>
      <c r="C8" s="114" t="s">
        <v>22</v>
      </c>
      <c r="D8" s="12">
        <v>0.92</v>
      </c>
      <c r="E8" s="83">
        <f>D8*B3*E1</f>
        <v>42869.423999999999</v>
      </c>
      <c r="F8" s="9"/>
      <c r="G8" s="3"/>
      <c r="H8" s="19"/>
      <c r="I8" s="19"/>
      <c r="J8" s="19"/>
      <c r="K8" s="19"/>
    </row>
    <row r="9" spans="1:11" s="20" customFormat="1" ht="47.25" x14ac:dyDescent="0.25">
      <c r="A9" s="11" t="s">
        <v>3</v>
      </c>
      <c r="B9" s="28" t="s">
        <v>14</v>
      </c>
      <c r="C9" s="114" t="s">
        <v>22</v>
      </c>
      <c r="D9" s="12">
        <f>4.8+D10+D11+D12+D13</f>
        <v>7.2984763032971935</v>
      </c>
      <c r="E9" s="83">
        <f>D9*E1*B3</f>
        <v>340088.56</v>
      </c>
      <c r="F9" s="9"/>
      <c r="G9" s="3"/>
      <c r="H9" s="19"/>
      <c r="I9" s="19"/>
      <c r="J9" s="19"/>
      <c r="K9" s="19"/>
    </row>
    <row r="10" spans="1:11" s="20" customFormat="1" ht="15.75" customHeight="1" x14ac:dyDescent="0.25">
      <c r="A10" s="14" t="s">
        <v>4</v>
      </c>
      <c r="B10" s="28"/>
      <c r="C10" s="114" t="s">
        <v>22</v>
      </c>
      <c r="D10" s="12">
        <f>E10/E1/B3</f>
        <v>0.12017889486921962</v>
      </c>
      <c r="E10" s="83">
        <v>5600</v>
      </c>
      <c r="F10" s="9"/>
      <c r="G10" s="3"/>
      <c r="H10" s="19"/>
      <c r="I10" s="19"/>
      <c r="J10" s="19"/>
      <c r="K10" s="19"/>
    </row>
    <row r="11" spans="1:11" s="20" customFormat="1" ht="15.75" customHeight="1" x14ac:dyDescent="0.25">
      <c r="A11" s="14" t="s">
        <v>5</v>
      </c>
      <c r="B11" s="28"/>
      <c r="C11" s="114" t="s">
        <v>22</v>
      </c>
      <c r="D11" s="12">
        <f>E11/E1/B3</f>
        <v>0.34830418995132756</v>
      </c>
      <c r="E11" s="83">
        <v>16230</v>
      </c>
      <c r="F11" s="9"/>
      <c r="G11" s="3"/>
      <c r="H11" s="19"/>
      <c r="I11" s="19"/>
      <c r="J11" s="19"/>
      <c r="K11" s="19"/>
    </row>
    <row r="12" spans="1:11" s="20" customFormat="1" ht="15.75" customHeight="1" x14ac:dyDescent="0.25">
      <c r="A12" s="14" t="s">
        <v>35</v>
      </c>
      <c r="B12" s="28"/>
      <c r="C12" s="114" t="s">
        <v>22</v>
      </c>
      <c r="D12" s="12">
        <f>E12/E1/B3</f>
        <v>0</v>
      </c>
      <c r="E12" s="83"/>
      <c r="F12" s="9"/>
      <c r="G12" s="3"/>
      <c r="H12" s="19"/>
      <c r="I12" s="19"/>
      <c r="J12" s="19"/>
      <c r="K12" s="19"/>
    </row>
    <row r="13" spans="1:11" s="20" customFormat="1" ht="15.75" customHeight="1" x14ac:dyDescent="0.25">
      <c r="A13" s="14" t="s">
        <v>6</v>
      </c>
      <c r="B13" s="28"/>
      <c r="C13" s="114" t="s">
        <v>22</v>
      </c>
      <c r="D13" s="12">
        <f>E13/B3/E1</f>
        <v>2.0299932184766467</v>
      </c>
      <c r="E13" s="83">
        <v>94592</v>
      </c>
      <c r="F13" s="9"/>
      <c r="G13" s="3"/>
      <c r="H13" s="19"/>
      <c r="I13" s="19"/>
      <c r="J13" s="19"/>
      <c r="K13" s="19"/>
    </row>
    <row r="14" spans="1:11" s="20" customFormat="1" ht="47.25" x14ac:dyDescent="0.25">
      <c r="A14" s="11" t="s">
        <v>7</v>
      </c>
      <c r="B14" s="28" t="s">
        <v>14</v>
      </c>
      <c r="C14" s="114" t="s">
        <v>22</v>
      </c>
      <c r="D14" s="12">
        <f>E14/E1/B3</f>
        <v>4.2994772218073187</v>
      </c>
      <c r="E14" s="83">
        <f>5757*2.9*E1</f>
        <v>200343.59999999998</v>
      </c>
      <c r="F14" s="9"/>
      <c r="G14" s="3"/>
      <c r="H14" s="19"/>
      <c r="I14" s="19"/>
      <c r="J14" s="19"/>
      <c r="K14" s="19"/>
    </row>
    <row r="15" spans="1:11" s="20" customFormat="1" ht="15.75" customHeight="1" x14ac:dyDescent="0.25">
      <c r="A15" s="11" t="s">
        <v>8</v>
      </c>
      <c r="B15" s="89" t="s">
        <v>40</v>
      </c>
      <c r="C15" s="114" t="s">
        <v>22</v>
      </c>
      <c r="D15" s="12">
        <f>E15/E1/B3</f>
        <v>1.7995287270479772</v>
      </c>
      <c r="E15" s="83">
        <v>83853</v>
      </c>
      <c r="F15" s="9"/>
      <c r="G15" s="3"/>
      <c r="H15" s="19"/>
      <c r="I15" s="19"/>
      <c r="J15" s="19"/>
      <c r="K15" s="19"/>
    </row>
    <row r="16" spans="1:11" s="20" customFormat="1" ht="15.75" customHeight="1" x14ac:dyDescent="0.25">
      <c r="A16" s="11" t="s">
        <v>9</v>
      </c>
      <c r="B16" s="89" t="s">
        <v>40</v>
      </c>
      <c r="C16" s="114" t="s">
        <v>22</v>
      </c>
      <c r="D16" s="12">
        <v>0.43</v>
      </c>
      <c r="E16" s="83">
        <f>D16*E1*B3</f>
        <v>20036.795999999998</v>
      </c>
      <c r="F16" s="9"/>
      <c r="G16" s="3"/>
      <c r="H16" s="19"/>
      <c r="I16" s="19"/>
      <c r="J16" s="19"/>
      <c r="K16" s="19"/>
    </row>
    <row r="17" spans="1:11" s="20" customFormat="1" ht="32.25" thickBot="1" x14ac:dyDescent="0.3">
      <c r="A17" s="92" t="s">
        <v>61</v>
      </c>
      <c r="B17" s="93" t="s">
        <v>14</v>
      </c>
      <c r="C17" s="94" t="s">
        <v>22</v>
      </c>
      <c r="D17" s="116">
        <v>0.49</v>
      </c>
      <c r="E17" s="95">
        <f>D17*E1*B3</f>
        <v>22832.628000000001</v>
      </c>
      <c r="F17" s="9"/>
      <c r="G17" s="3"/>
      <c r="H17" s="19"/>
      <c r="I17" s="19"/>
      <c r="J17" s="19"/>
      <c r="K17" s="19"/>
    </row>
    <row r="18" spans="1:11" s="20" customFormat="1" x14ac:dyDescent="0.25">
      <c r="A18" s="96" t="s">
        <v>24</v>
      </c>
      <c r="B18" s="97"/>
      <c r="C18" s="97"/>
      <c r="D18" s="98">
        <f>E18/E1/B3</f>
        <v>6.8702288978736918</v>
      </c>
      <c r="E18" s="99">
        <f>E19+E20+E21+E22+E23+E24+E25+E26+E27+E28+E29+E30+E31</f>
        <v>320133.43</v>
      </c>
      <c r="F18" s="9"/>
      <c r="G18" s="3"/>
      <c r="H18" s="19"/>
      <c r="I18" s="19"/>
      <c r="J18" s="19"/>
      <c r="K18" s="19"/>
    </row>
    <row r="19" spans="1:11" s="56" customFormat="1" ht="15.75" customHeight="1" x14ac:dyDescent="0.25">
      <c r="A19" s="11" t="s">
        <v>42</v>
      </c>
      <c r="B19" s="28" t="s">
        <v>43</v>
      </c>
      <c r="C19" s="35" t="s">
        <v>22</v>
      </c>
      <c r="D19" s="13"/>
      <c r="E19" s="83">
        <v>15705.84</v>
      </c>
      <c r="F19" s="9"/>
      <c r="G19" s="3"/>
      <c r="H19" s="19"/>
      <c r="I19" s="19"/>
      <c r="J19" s="19"/>
      <c r="K19" s="19"/>
    </row>
    <row r="20" spans="1:11" s="56" customFormat="1" ht="15.75" customHeight="1" x14ac:dyDescent="0.25">
      <c r="A20" s="11" t="s">
        <v>44</v>
      </c>
      <c r="B20" s="28" t="s">
        <v>45</v>
      </c>
      <c r="C20" s="35" t="s">
        <v>22</v>
      </c>
      <c r="D20" s="13"/>
      <c r="E20" s="83">
        <v>2550</v>
      </c>
      <c r="F20" s="9"/>
      <c r="G20" s="3"/>
      <c r="H20" s="19"/>
      <c r="I20" s="19"/>
      <c r="J20" s="19"/>
      <c r="K20" s="19"/>
    </row>
    <row r="21" spans="1:11" s="56" customFormat="1" ht="15.75" customHeight="1" x14ac:dyDescent="0.25">
      <c r="A21" s="11" t="s">
        <v>46</v>
      </c>
      <c r="B21" s="28" t="s">
        <v>45</v>
      </c>
      <c r="C21" s="35" t="s">
        <v>22</v>
      </c>
      <c r="D21" s="13"/>
      <c r="E21" s="83">
        <v>126887.31</v>
      </c>
      <c r="F21" s="9"/>
      <c r="G21" s="3"/>
      <c r="H21" s="19"/>
      <c r="I21" s="19"/>
      <c r="J21" s="19"/>
      <c r="K21" s="19"/>
    </row>
    <row r="22" spans="1:11" s="56" customFormat="1" ht="15.75" customHeight="1" x14ac:dyDescent="0.25">
      <c r="A22" s="102" t="s">
        <v>47</v>
      </c>
      <c r="B22" s="28" t="s">
        <v>45</v>
      </c>
      <c r="C22" s="35" t="s">
        <v>22</v>
      </c>
      <c r="D22" s="13"/>
      <c r="E22" s="83">
        <v>11079.45</v>
      </c>
      <c r="F22" s="9"/>
      <c r="G22" s="3"/>
      <c r="H22" s="19"/>
      <c r="I22" s="19"/>
      <c r="J22" s="19"/>
      <c r="K22" s="19"/>
    </row>
    <row r="23" spans="1:11" s="56" customFormat="1" ht="15.75" customHeight="1" x14ac:dyDescent="0.25">
      <c r="A23" s="102" t="s">
        <v>48</v>
      </c>
      <c r="B23" s="28" t="s">
        <v>45</v>
      </c>
      <c r="C23" s="35" t="s">
        <v>22</v>
      </c>
      <c r="D23" s="13"/>
      <c r="E23" s="83">
        <v>716.93</v>
      </c>
      <c r="F23" s="9"/>
      <c r="G23" s="3"/>
      <c r="H23" s="19"/>
      <c r="I23" s="19"/>
      <c r="J23" s="19"/>
      <c r="K23" s="19"/>
    </row>
    <row r="24" spans="1:11" s="56" customFormat="1" ht="15.75" customHeight="1" x14ac:dyDescent="0.25">
      <c r="A24" s="11" t="s">
        <v>55</v>
      </c>
      <c r="B24" s="28" t="s">
        <v>56</v>
      </c>
      <c r="C24" s="35" t="s">
        <v>22</v>
      </c>
      <c r="D24" s="13"/>
      <c r="E24" s="83">
        <f>8010+3870</f>
        <v>11880</v>
      </c>
      <c r="F24" s="9"/>
      <c r="G24" s="3"/>
      <c r="H24" s="19"/>
      <c r="I24" s="19"/>
      <c r="J24" s="19"/>
      <c r="K24" s="19"/>
    </row>
    <row r="25" spans="1:11" s="56" customFormat="1" ht="15.75" customHeight="1" x14ac:dyDescent="0.25">
      <c r="A25" s="11" t="s">
        <v>49</v>
      </c>
      <c r="B25" s="28" t="s">
        <v>45</v>
      </c>
      <c r="C25" s="35" t="s">
        <v>22</v>
      </c>
      <c r="D25" s="13"/>
      <c r="E25" s="83">
        <v>8138.59</v>
      </c>
      <c r="F25" s="9"/>
      <c r="G25" s="3"/>
      <c r="H25" s="19"/>
      <c r="I25" s="19"/>
      <c r="J25" s="19"/>
      <c r="K25" s="19"/>
    </row>
    <row r="26" spans="1:11" s="24" customFormat="1" ht="15.75" customHeight="1" x14ac:dyDescent="0.25">
      <c r="A26" s="11" t="s">
        <v>52</v>
      </c>
      <c r="B26" s="28" t="s">
        <v>45</v>
      </c>
      <c r="C26" s="35" t="s">
        <v>22</v>
      </c>
      <c r="D26" s="13"/>
      <c r="E26" s="83">
        <v>34560</v>
      </c>
      <c r="F26" s="42"/>
      <c r="G26" s="8"/>
      <c r="H26" s="23"/>
      <c r="I26" s="23"/>
      <c r="J26" s="23"/>
      <c r="K26" s="23"/>
    </row>
    <row r="27" spans="1:11" s="24" customFormat="1" ht="15.75" customHeight="1" x14ac:dyDescent="0.25">
      <c r="A27" s="11" t="s">
        <v>54</v>
      </c>
      <c r="B27" s="28" t="s">
        <v>50</v>
      </c>
      <c r="C27" s="35" t="s">
        <v>22</v>
      </c>
      <c r="D27" s="13"/>
      <c r="E27" s="83">
        <v>20209.87</v>
      </c>
      <c r="F27" s="42"/>
      <c r="G27" s="8"/>
      <c r="H27" s="23"/>
      <c r="I27" s="23"/>
      <c r="J27" s="23"/>
      <c r="K27" s="23"/>
    </row>
    <row r="28" spans="1:11" s="24" customFormat="1" ht="15.75" customHeight="1" x14ac:dyDescent="0.25">
      <c r="A28" s="11" t="s">
        <v>51</v>
      </c>
      <c r="B28" s="28" t="s">
        <v>50</v>
      </c>
      <c r="C28" s="35" t="s">
        <v>22</v>
      </c>
      <c r="D28" s="13"/>
      <c r="E28" s="83">
        <v>12944.59</v>
      </c>
      <c r="F28" s="42"/>
      <c r="G28" s="8"/>
      <c r="H28" s="23"/>
      <c r="I28" s="23"/>
      <c r="J28" s="23"/>
      <c r="K28" s="23"/>
    </row>
    <row r="29" spans="1:11" s="24" customFormat="1" ht="15.75" customHeight="1" x14ac:dyDescent="0.25">
      <c r="A29" s="11" t="s">
        <v>53</v>
      </c>
      <c r="B29" s="28" t="s">
        <v>31</v>
      </c>
      <c r="C29" s="35" t="s">
        <v>22</v>
      </c>
      <c r="D29" s="13"/>
      <c r="E29" s="83">
        <v>68725.759999999995</v>
      </c>
      <c r="F29" s="42"/>
      <c r="G29" s="8"/>
      <c r="H29" s="23"/>
      <c r="I29" s="23"/>
      <c r="J29" s="23"/>
      <c r="K29" s="23"/>
    </row>
    <row r="30" spans="1:11" s="56" customFormat="1" ht="15.75" customHeight="1" x14ac:dyDescent="0.25">
      <c r="A30" s="11" t="s">
        <v>60</v>
      </c>
      <c r="B30" s="28" t="s">
        <v>58</v>
      </c>
      <c r="C30" s="35" t="s">
        <v>22</v>
      </c>
      <c r="D30" s="12"/>
      <c r="E30" s="83">
        <f>785.84+1305.64+693.28</f>
        <v>2784.76</v>
      </c>
      <c r="F30" s="9"/>
      <c r="G30" s="3"/>
      <c r="H30" s="19"/>
      <c r="I30" s="19"/>
      <c r="J30" s="19"/>
      <c r="K30" s="19"/>
    </row>
    <row r="31" spans="1:11" s="56" customFormat="1" ht="15.75" customHeight="1" thickBot="1" x14ac:dyDescent="0.3">
      <c r="A31" s="30" t="s">
        <v>59</v>
      </c>
      <c r="B31" s="31" t="s">
        <v>57</v>
      </c>
      <c r="C31" s="32" t="s">
        <v>22</v>
      </c>
      <c r="D31" s="88"/>
      <c r="E31" s="84">
        <f>1720.79+2229.54</f>
        <v>3950.33</v>
      </c>
      <c r="F31" s="9"/>
      <c r="G31" s="3"/>
      <c r="H31" s="19"/>
      <c r="I31" s="19"/>
      <c r="J31" s="19"/>
      <c r="K31" s="19"/>
    </row>
    <row r="32" spans="1:11" s="27" customFormat="1" ht="15.75" customHeight="1" thickBot="1" x14ac:dyDescent="0.3">
      <c r="A32" s="100" t="s">
        <v>62</v>
      </c>
      <c r="B32" s="90"/>
      <c r="C32" s="90" t="s">
        <v>22</v>
      </c>
      <c r="D32" s="91">
        <f>E32/E1/B3</f>
        <v>1.2087636166979991</v>
      </c>
      <c r="E32" s="117">
        <f>D50+D51</f>
        <v>56325</v>
      </c>
      <c r="F32" s="36"/>
      <c r="G32" s="37"/>
      <c r="H32" s="26"/>
      <c r="I32" s="26"/>
      <c r="J32" s="26"/>
    </row>
    <row r="33" spans="1:11" s="20" customFormat="1" ht="17.25" thickBot="1" x14ac:dyDescent="0.3">
      <c r="A33" s="103" t="s">
        <v>10</v>
      </c>
      <c r="B33" s="104"/>
      <c r="C33" s="105" t="str">
        <f>C30</f>
        <v>руб</v>
      </c>
      <c r="D33" s="106">
        <f>D8+D9+D14+D15+D16+D17+D18+D32</f>
        <v>23.316474766724184</v>
      </c>
      <c r="E33" s="107">
        <f>E8+E9+E14+E15+E16+E17+E18+E32</f>
        <v>1086482.4380000001</v>
      </c>
      <c r="F33" s="45"/>
      <c r="G33" s="18"/>
      <c r="H33" s="19"/>
      <c r="I33" s="19"/>
      <c r="J33" s="19"/>
      <c r="K33" s="19"/>
    </row>
    <row r="34" spans="1:11" s="27" customFormat="1" thickBot="1" x14ac:dyDescent="0.3">
      <c r="A34" s="125" t="s">
        <v>29</v>
      </c>
      <c r="B34" s="126"/>
      <c r="C34" s="126"/>
      <c r="D34" s="57" t="s">
        <v>33</v>
      </c>
      <c r="E34" s="58" t="s">
        <v>34</v>
      </c>
      <c r="F34" s="38"/>
      <c r="G34" s="36"/>
      <c r="H34" s="59"/>
      <c r="I34" s="26"/>
      <c r="J34" s="26"/>
    </row>
    <row r="35" spans="1:11" s="65" customFormat="1" x14ac:dyDescent="0.25">
      <c r="A35" s="46" t="s">
        <v>41</v>
      </c>
      <c r="B35" s="33"/>
      <c r="C35" s="62" t="s">
        <v>28</v>
      </c>
      <c r="D35" s="118">
        <v>55199</v>
      </c>
      <c r="E35" s="77"/>
      <c r="F35" s="47"/>
      <c r="G35" s="63"/>
      <c r="H35" s="64"/>
      <c r="I35" s="64"/>
      <c r="J35" s="64"/>
      <c r="K35" s="64"/>
    </row>
    <row r="36" spans="1:11" s="65" customFormat="1" ht="15.75" customHeight="1" x14ac:dyDescent="0.25">
      <c r="A36" s="14" t="s">
        <v>15</v>
      </c>
      <c r="B36" s="29"/>
      <c r="C36" s="66" t="s">
        <v>28</v>
      </c>
      <c r="D36" s="119">
        <f>1480*E1</f>
        <v>17760</v>
      </c>
      <c r="E36" s="78"/>
      <c r="F36" s="47"/>
      <c r="G36" s="63"/>
      <c r="H36" s="64"/>
      <c r="I36" s="64"/>
      <c r="J36" s="64"/>
      <c r="K36" s="64"/>
    </row>
    <row r="37" spans="1:11" s="65" customFormat="1" ht="15.75" customHeight="1" x14ac:dyDescent="0.25">
      <c r="A37" s="14" t="s">
        <v>63</v>
      </c>
      <c r="B37" s="29"/>
      <c r="C37" s="66" t="s">
        <v>28</v>
      </c>
      <c r="D37" s="119">
        <f>3190.61+1478.59+4548.99</f>
        <v>9218.1899999999987</v>
      </c>
      <c r="E37" s="78"/>
      <c r="F37" s="48"/>
      <c r="G37" s="63"/>
      <c r="H37" s="64"/>
      <c r="I37" s="64"/>
      <c r="J37" s="64"/>
      <c r="K37" s="64"/>
    </row>
    <row r="38" spans="1:11" s="69" customFormat="1" ht="15.75" customHeight="1" x14ac:dyDescent="0.3">
      <c r="A38" s="14" t="s">
        <v>36</v>
      </c>
      <c r="B38" s="29"/>
      <c r="C38" s="66" t="s">
        <v>28</v>
      </c>
      <c r="D38" s="119">
        <f>B5</f>
        <v>961067.25</v>
      </c>
      <c r="E38" s="78"/>
      <c r="F38" s="49"/>
      <c r="G38" s="67"/>
      <c r="H38" s="68"/>
      <c r="I38" s="68"/>
      <c r="J38" s="68"/>
      <c r="K38" s="68"/>
    </row>
    <row r="39" spans="1:11" s="69" customFormat="1" ht="15.75" customHeight="1" x14ac:dyDescent="0.3">
      <c r="A39" s="60" t="str">
        <f>A33</f>
        <v>итого расходы</v>
      </c>
      <c r="B39" s="61"/>
      <c r="C39" s="70" t="str">
        <f>C33</f>
        <v>руб</v>
      </c>
      <c r="D39" s="79"/>
      <c r="E39" s="80">
        <f>E33</f>
        <v>1086482.4380000001</v>
      </c>
      <c r="F39" s="49"/>
      <c r="G39" s="67"/>
      <c r="H39" s="68"/>
      <c r="I39" s="68"/>
      <c r="J39" s="68"/>
      <c r="K39" s="68"/>
    </row>
    <row r="40" spans="1:11" s="74" customFormat="1" ht="15.75" customHeight="1" thickBot="1" x14ac:dyDescent="0.3">
      <c r="A40" s="50" t="s">
        <v>17</v>
      </c>
      <c r="B40" s="39"/>
      <c r="C40" s="71" t="s">
        <v>28</v>
      </c>
      <c r="D40" s="81"/>
      <c r="E40" s="82">
        <f>D35+D36+D37+D38-E39</f>
        <v>-43237.998000000138</v>
      </c>
      <c r="F40" s="51"/>
      <c r="G40" s="72"/>
      <c r="H40" s="73"/>
      <c r="I40" s="73"/>
      <c r="J40" s="73"/>
    </row>
    <row r="41" spans="1:11" s="20" customFormat="1" ht="16.5" customHeight="1" x14ac:dyDescent="0.25">
      <c r="A41" s="122" t="s">
        <v>39</v>
      </c>
      <c r="B41" s="123"/>
      <c r="C41" s="123"/>
      <c r="D41" s="123"/>
      <c r="E41" s="124"/>
      <c r="F41" s="52"/>
    </row>
    <row r="42" spans="1:11" s="56" customFormat="1" ht="15.75" customHeight="1" x14ac:dyDescent="0.25">
      <c r="A42" s="54" t="s">
        <v>26</v>
      </c>
      <c r="B42" s="120" t="s">
        <v>64</v>
      </c>
      <c r="C42" s="120" t="s">
        <v>30</v>
      </c>
      <c r="D42" s="127"/>
      <c r="E42" s="128"/>
      <c r="F42" s="4"/>
      <c r="G42" s="55"/>
      <c r="H42" s="55"/>
      <c r="I42" s="55"/>
    </row>
    <row r="43" spans="1:11" s="56" customFormat="1" ht="63" x14ac:dyDescent="0.25">
      <c r="A43" s="11"/>
      <c r="B43" s="121"/>
      <c r="C43" s="101" t="s">
        <v>65</v>
      </c>
      <c r="D43" s="101" t="s">
        <v>66</v>
      </c>
      <c r="E43" s="87" t="s">
        <v>37</v>
      </c>
      <c r="F43" s="4"/>
      <c r="G43" s="55"/>
      <c r="H43" s="55"/>
      <c r="I43" s="55"/>
    </row>
    <row r="44" spans="1:11" s="20" customFormat="1" ht="15.75" customHeight="1" x14ac:dyDescent="0.25">
      <c r="A44" s="25" t="s">
        <v>67</v>
      </c>
      <c r="B44" s="75">
        <v>899193</v>
      </c>
      <c r="C44" s="75">
        <v>899236</v>
      </c>
      <c r="D44" s="75"/>
      <c r="E44" s="76"/>
      <c r="F44" s="53"/>
    </row>
    <row r="45" spans="1:11" s="20" customFormat="1" ht="15.75" customHeight="1" x14ac:dyDescent="0.25">
      <c r="A45" s="25" t="s">
        <v>68</v>
      </c>
      <c r="B45" s="75">
        <v>451151</v>
      </c>
      <c r="C45" s="75">
        <v>421051</v>
      </c>
      <c r="D45" s="75">
        <v>34929</v>
      </c>
      <c r="E45" s="76"/>
      <c r="F45" s="53"/>
    </row>
    <row r="46" spans="1:11" s="20" customFormat="1" ht="15.75" x14ac:dyDescent="0.25">
      <c r="A46" s="25" t="s">
        <v>69</v>
      </c>
      <c r="B46" s="75">
        <v>91315</v>
      </c>
      <c r="C46" s="75">
        <v>88104</v>
      </c>
      <c r="D46" s="75">
        <v>3754</v>
      </c>
      <c r="E46" s="76"/>
      <c r="F46" s="53"/>
    </row>
    <row r="47" spans="1:11" s="20" customFormat="1" ht="15.75" x14ac:dyDescent="0.25">
      <c r="A47" s="25" t="s">
        <v>70</v>
      </c>
      <c r="B47" s="75">
        <v>163197</v>
      </c>
      <c r="C47" s="75">
        <v>156327</v>
      </c>
      <c r="D47" s="75">
        <v>8577</v>
      </c>
      <c r="E47" s="76"/>
      <c r="F47" s="53"/>
    </row>
    <row r="48" spans="1:11" s="20" customFormat="1" ht="15.75" x14ac:dyDescent="0.25">
      <c r="A48" s="25" t="s">
        <v>71</v>
      </c>
      <c r="B48" s="75">
        <v>298091</v>
      </c>
      <c r="C48" s="75">
        <v>281877</v>
      </c>
      <c r="D48" s="75">
        <v>25841</v>
      </c>
      <c r="E48" s="76">
        <v>70</v>
      </c>
      <c r="F48" s="53"/>
    </row>
    <row r="49" spans="1:8" s="20" customFormat="1" thickBot="1" x14ac:dyDescent="0.3">
      <c r="A49" s="108" t="s">
        <v>72</v>
      </c>
      <c r="B49" s="109">
        <v>42606</v>
      </c>
      <c r="C49" s="109">
        <v>42579</v>
      </c>
      <c r="D49" s="109"/>
      <c r="E49" s="110"/>
      <c r="F49" s="53"/>
    </row>
    <row r="50" spans="1:8" s="20" customFormat="1" thickBot="1" x14ac:dyDescent="0.3">
      <c r="A50" s="34" t="s">
        <v>27</v>
      </c>
      <c r="B50" s="85">
        <f>SUM(B44:B49)</f>
        <v>1945553</v>
      </c>
      <c r="C50" s="85">
        <f>SUM(C44:C49)</f>
        <v>1889174</v>
      </c>
      <c r="D50" s="85">
        <f>SUM(D45:D49)</f>
        <v>73101</v>
      </c>
      <c r="E50" s="86">
        <f>SUM(E44:E48)</f>
        <v>70</v>
      </c>
      <c r="F50" s="9"/>
    </row>
    <row r="51" spans="1:8" s="65" customFormat="1" ht="15.75" customHeight="1" thickBot="1" x14ac:dyDescent="0.3">
      <c r="A51" s="111" t="s">
        <v>73</v>
      </c>
      <c r="B51" s="112"/>
      <c r="C51" s="112"/>
      <c r="D51" s="112">
        <f>B46+B47+B48-C46-C47-C48-D46-D47-D48-E48+B45-C45-D45</f>
        <v>-16776</v>
      </c>
      <c r="E51" s="113"/>
      <c r="F51" s="47"/>
    </row>
    <row r="52" spans="1:8" s="1" customFormat="1" ht="15.75" x14ac:dyDescent="0.25">
      <c r="A52" s="15" t="s">
        <v>11</v>
      </c>
      <c r="B52" s="9"/>
      <c r="C52" s="9"/>
      <c r="D52" s="9"/>
      <c r="E52" s="9"/>
      <c r="F52" s="9"/>
      <c r="G52" s="20"/>
      <c r="H52" s="20"/>
    </row>
  </sheetData>
  <mergeCells count="4">
    <mergeCell ref="B42:B43"/>
    <mergeCell ref="A41:E41"/>
    <mergeCell ref="A34:C34"/>
    <mergeCell ref="C42:E42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2019-02-08T05:58:44Z</cp:lastPrinted>
  <dcterms:created xsi:type="dcterms:W3CDTF">2016-04-22T06:39:22Z</dcterms:created>
  <dcterms:modified xsi:type="dcterms:W3CDTF">2019-02-18T10:19:23Z</dcterms:modified>
</cp:coreProperties>
</file>