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3" i="1" l="1"/>
  <c r="E49" i="1" l="1"/>
  <c r="E25" i="1" l="1"/>
  <c r="D45" i="1" l="1"/>
  <c r="D44" i="1"/>
  <c r="E44" i="1" l="1"/>
  <c r="C44" i="1"/>
  <c r="B44" i="1"/>
  <c r="E17" i="1" l="1"/>
  <c r="B5" i="1" l="1"/>
  <c r="E26" i="1" l="1"/>
  <c r="D26" i="1" s="1"/>
  <c r="D32" i="1" l="1"/>
  <c r="D12" i="1"/>
  <c r="C27" i="1"/>
  <c r="C33" i="1" s="1"/>
  <c r="A33" i="1"/>
  <c r="D30" i="1"/>
  <c r="D25" i="1" l="1"/>
  <c r="D11" i="1"/>
  <c r="D13" i="1" l="1"/>
  <c r="D17" i="1"/>
  <c r="E16" i="1"/>
  <c r="E15" i="1"/>
  <c r="D14" i="1"/>
  <c r="D10" i="1"/>
  <c r="E8" i="1"/>
  <c r="D9" i="1" l="1"/>
  <c r="D27" i="1" s="1"/>
  <c r="E9" i="1" l="1"/>
  <c r="E27" i="1" s="1"/>
  <c r="E33" i="1" s="1"/>
  <c r="E34" i="1" s="1"/>
</calcChain>
</file>

<file path=xl/sharedStrings.xml><?xml version="1.0" encoding="utf-8"?>
<sst xmlns="http://schemas.openxmlformats.org/spreadsheetml/2006/main" count="101" uniqueCount="69">
  <si>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</si>
  <si>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</si>
  <si>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</si>
  <si>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</si>
  <si>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</si>
  <si>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</si>
  <si>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</si>
  <si>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</si>
  <si>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</si>
  <si>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</si>
  <si>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</si>
  <si>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</si>
  <si>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</si>
  <si>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</si>
  <si>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</si>
  <si>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д.10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</si>
  <si>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</si>
  <si>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</si>
  <si>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</si>
  <si>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</si>
  <si>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</si>
  <si>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</si>
  <si>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 руб</t>
  </si>
  <si>
    <t>Площадь дома, м2</t>
  </si>
  <si>
    <t>декабрь</t>
  </si>
  <si>
    <t>Ресурсоснабжающая организация (РСО)</t>
  </si>
  <si>
    <t>ИТОГО</t>
  </si>
  <si>
    <t>7.Работы по ремонту общедомового имущества всего, в т.ч.</t>
  </si>
  <si>
    <t>руб.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</si>
  <si>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</si>
  <si>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</si>
  <si>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</si>
  <si>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</si>
  <si>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</si>
  <si>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</si>
  <si>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</si>
  <si>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</si>
  <si>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</si>
  <si>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</si>
  <si>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</si>
  <si>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</si>
  <si>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9.обслуживание спецсчета</t>
  </si>
  <si>
    <t>удлинение водостока с кровли козырьков входов в подъезды</t>
  </si>
  <si>
    <t>август</t>
  </si>
  <si>
    <t>косметический ремонт входов в п.1,2,3,4</t>
  </si>
  <si>
    <t>изготовление отливов на кровлю входов в п.1,2,3,4</t>
  </si>
  <si>
    <t>ремонт,герметизация швов кв.4</t>
  </si>
  <si>
    <t>октябрь</t>
  </si>
  <si>
    <t>работы на общедомой системе ХВС кв.31</t>
  </si>
  <si>
    <t>замена нижней разводки канализации п.1-4</t>
  </si>
  <si>
    <t>замена задвижек в теплоузле №5,6</t>
  </si>
  <si>
    <t xml:space="preserve">6.Обеспечение устранения аварий в соответствии с установленными предельными сроками на внутридомовых инженерных системах в 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</si>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</sst>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vertical="top" wrapText="1"/>
    </xf>
    <xf numFmtId="165" fontId="9" fillId="2" borderId="15" xfId="1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5" fillId="0" borderId="9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2" fontId="5" fillId="0" borderId="21" xfId="0" applyNumberFormat="1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1" fontId="4" fillId="2" borderId="24" xfId="0" applyNumberFormat="1" applyFont="1" applyFill="1" applyBorder="1" applyAlignment="1">
      <alignment vertical="top" wrapText="1"/>
    </xf>
    <xf numFmtId="1" fontId="5" fillId="2" borderId="24" xfId="0" applyNumberFormat="1" applyFont="1" applyFill="1" applyBorder="1" applyAlignment="1">
      <alignment horizontal="center" vertical="top" wrapText="1"/>
    </xf>
    <xf numFmtId="2" fontId="4" fillId="2" borderId="24" xfId="0" applyNumberFormat="1" applyFont="1" applyFill="1" applyBorder="1" applyAlignment="1">
      <alignment vertical="top" wrapText="1"/>
    </xf>
    <xf numFmtId="165" fontId="4" fillId="2" borderId="25" xfId="1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top"/>
    </xf>
    <xf numFmtId="165" fontId="7" fillId="0" borderId="25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6" fillId="0" borderId="0" xfId="0" applyFont="1" applyFill="1"/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0" fillId="0" borderId="0" xfId="0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28" zoomScale="75" zoomScaleNormal="75" workbookViewId="0">
      <selection activeCell="F38" sqref="F38:F43"/>
    </sheetView>
  </sheetViews>
  <sheetFormatPr defaultRowHeight="15.75" x14ac:dyDescent="0.25"/>
  <cols>
    <col min="1" max="1" width="79.28515625" style="9" customWidth="1"/>
    <col min="2" max="2" width="13.7109375" style="9" customWidth="1"/>
    <col min="3" max="3" width="13.5703125" style="9" customWidth="1"/>
    <col min="4" max="4" width="14.140625" style="9" customWidth="1"/>
    <col min="5" max="5" width="13.7109375" style="9" customWidth="1"/>
    <col min="6" max="6" width="9.85546875" style="9" bestFit="1" customWidth="1"/>
    <col min="7" max="7" width="9.140625" style="2"/>
  </cols>
  <sheetData>
    <row r="1" spans="1:7" s="17" customFormat="1" ht="31.5" x14ac:dyDescent="0.25">
      <c r="A1" s="35" t="s">
        <v>11</v>
      </c>
      <c r="B1" s="9"/>
      <c r="C1" s="9" t="s">
        <v>37</v>
      </c>
      <c r="D1" s="36" t="s">
        <v>19</v>
      </c>
      <c r="E1" s="36">
        <v>12</v>
      </c>
      <c r="F1" s="9"/>
      <c r="G1" s="3"/>
    </row>
    <row r="2" spans="1:7" s="17" customFormat="1" x14ac:dyDescent="0.25">
      <c r="A2" s="37" t="s">
        <v>15</v>
      </c>
      <c r="B2" s="9"/>
      <c r="C2" s="9"/>
      <c r="D2" s="9"/>
      <c r="E2" s="9"/>
      <c r="F2" s="9"/>
      <c r="G2" s="3"/>
    </row>
    <row r="3" spans="1:7" s="17" customFormat="1" x14ac:dyDescent="0.25">
      <c r="A3" s="9" t="s">
        <v>23</v>
      </c>
      <c r="B3" s="9">
        <v>2803.5</v>
      </c>
      <c r="C3" s="9"/>
      <c r="D3" s="9"/>
      <c r="E3" s="9"/>
      <c r="F3" s="9"/>
      <c r="G3" s="3"/>
    </row>
    <row r="4" spans="1:7" s="17" customFormat="1" x14ac:dyDescent="0.25">
      <c r="A4" s="9" t="s">
        <v>31</v>
      </c>
      <c r="B4" s="9">
        <v>18.600000000000001</v>
      </c>
      <c r="C4" s="9">
        <v>16.2</v>
      </c>
      <c r="D4" s="9"/>
      <c r="E4" s="9"/>
      <c r="F4" s="9"/>
      <c r="G4" s="3"/>
    </row>
    <row r="5" spans="1:7" s="17" customFormat="1" x14ac:dyDescent="0.25">
      <c r="A5" s="9" t="s">
        <v>22</v>
      </c>
      <c r="B5" s="107">
        <f>B3*B4*9+B3*3*C4</f>
        <v>605556</v>
      </c>
      <c r="C5" s="38"/>
      <c r="D5" s="38"/>
      <c r="E5" s="9"/>
      <c r="F5" s="38"/>
      <c r="G5" s="9"/>
    </row>
    <row r="6" spans="1:7" s="17" customFormat="1" ht="16.5" thickBot="1" x14ac:dyDescent="0.3">
      <c r="A6" s="9" t="s">
        <v>0</v>
      </c>
      <c r="B6" s="9">
        <v>98.46</v>
      </c>
      <c r="C6" s="9"/>
      <c r="D6" s="9"/>
      <c r="E6" s="9"/>
      <c r="F6" s="38"/>
      <c r="G6" s="3"/>
    </row>
    <row r="7" spans="1:7" s="19" customFormat="1" ht="66.75" customHeight="1" x14ac:dyDescent="0.25">
      <c r="A7" s="6" t="s">
        <v>1</v>
      </c>
      <c r="B7" s="8" t="s">
        <v>12</v>
      </c>
      <c r="C7" s="8" t="s">
        <v>17</v>
      </c>
      <c r="D7" s="8" t="s">
        <v>20</v>
      </c>
      <c r="E7" s="7" t="s">
        <v>18</v>
      </c>
      <c r="F7" s="10"/>
      <c r="G7" s="18"/>
    </row>
    <row r="8" spans="1:7" s="17" customFormat="1" ht="15.75" customHeight="1" x14ac:dyDescent="0.25">
      <c r="A8" s="11" t="s">
        <v>2</v>
      </c>
      <c r="B8" s="30" t="s">
        <v>13</v>
      </c>
      <c r="C8" s="106" t="s">
        <v>21</v>
      </c>
      <c r="D8" s="12">
        <v>0.92</v>
      </c>
      <c r="E8" s="70">
        <f>D8*B3*E1</f>
        <v>30950.640000000003</v>
      </c>
      <c r="F8" s="9"/>
      <c r="G8" s="3"/>
    </row>
    <row r="9" spans="1:7" s="17" customFormat="1" ht="47.25" x14ac:dyDescent="0.25">
      <c r="A9" s="11" t="s">
        <v>3</v>
      </c>
      <c r="B9" s="30" t="s">
        <v>13</v>
      </c>
      <c r="C9" s="106" t="s">
        <v>21</v>
      </c>
      <c r="D9" s="12">
        <f>4.2+D10+D11+D12</f>
        <v>4.3794483086617921</v>
      </c>
      <c r="E9" s="70">
        <f>D9*E1*B3</f>
        <v>147333.4</v>
      </c>
      <c r="F9" s="9"/>
      <c r="G9" s="3"/>
    </row>
    <row r="10" spans="1:7" s="17" customFormat="1" x14ac:dyDescent="0.25">
      <c r="A10" s="14" t="s">
        <v>4</v>
      </c>
      <c r="B10" s="30"/>
      <c r="C10" s="106" t="s">
        <v>21</v>
      </c>
      <c r="D10" s="12">
        <f>E10/E1/B3</f>
        <v>6.6583437369954215E-2</v>
      </c>
      <c r="E10" s="70">
        <v>2240</v>
      </c>
      <c r="F10" s="9"/>
      <c r="G10" s="3"/>
    </row>
    <row r="11" spans="1:7" s="17" customFormat="1" x14ac:dyDescent="0.25">
      <c r="A11" s="14" t="s">
        <v>5</v>
      </c>
      <c r="B11" s="30"/>
      <c r="C11" s="106" t="s">
        <v>21</v>
      </c>
      <c r="D11" s="12">
        <f>E11/E1/B3</f>
        <v>0.11286487129183759</v>
      </c>
      <c r="E11" s="70">
        <v>3797</v>
      </c>
      <c r="F11" s="9"/>
      <c r="G11" s="3"/>
    </row>
    <row r="12" spans="1:7" s="17" customFormat="1" x14ac:dyDescent="0.25">
      <c r="A12" s="14" t="s">
        <v>34</v>
      </c>
      <c r="B12" s="30"/>
      <c r="C12" s="106" t="s">
        <v>21</v>
      </c>
      <c r="D12" s="12">
        <f>E12/E1/B3</f>
        <v>0</v>
      </c>
      <c r="E12" s="70"/>
      <c r="F12" s="9"/>
      <c r="G12" s="3"/>
    </row>
    <row r="13" spans="1:7" s="17" customFormat="1" ht="47.25" x14ac:dyDescent="0.25">
      <c r="A13" s="11" t="s">
        <v>6</v>
      </c>
      <c r="B13" s="30" t="s">
        <v>13</v>
      </c>
      <c r="C13" s="106" t="s">
        <v>21</v>
      </c>
      <c r="D13" s="12">
        <f>E13/E1/B3</f>
        <v>6.2501872659176021</v>
      </c>
      <c r="E13" s="70">
        <f>6258*2.8*E1</f>
        <v>210268.79999999999</v>
      </c>
      <c r="F13" s="9"/>
      <c r="G13" s="3"/>
    </row>
    <row r="14" spans="1:7" s="17" customFormat="1" ht="15.75" customHeight="1" x14ac:dyDescent="0.25">
      <c r="A14" s="11" t="s">
        <v>7</v>
      </c>
      <c r="B14" s="84" t="s">
        <v>40</v>
      </c>
      <c r="C14" s="106" t="s">
        <v>21</v>
      </c>
      <c r="D14" s="12">
        <f>E14/E1/B3</f>
        <v>2.0652160989239641</v>
      </c>
      <c r="E14" s="70">
        <v>69478</v>
      </c>
      <c r="F14" s="9"/>
      <c r="G14" s="3"/>
    </row>
    <row r="15" spans="1:7" s="17" customFormat="1" ht="15.75" customHeight="1" x14ac:dyDescent="0.25">
      <c r="A15" s="11" t="s">
        <v>8</v>
      </c>
      <c r="B15" s="84" t="s">
        <v>40</v>
      </c>
      <c r="C15" s="106" t="s">
        <v>21</v>
      </c>
      <c r="D15" s="12">
        <v>0.43</v>
      </c>
      <c r="E15" s="70">
        <f>D15*E1*B3</f>
        <v>14466.06</v>
      </c>
      <c r="F15" s="9"/>
      <c r="G15" s="3"/>
    </row>
    <row r="16" spans="1:7" s="17" customFormat="1" ht="32.25" customHeight="1" thickBot="1" x14ac:dyDescent="0.3">
      <c r="A16" s="24" t="s">
        <v>51</v>
      </c>
      <c r="B16" s="31" t="s">
        <v>13</v>
      </c>
      <c r="C16" s="25" t="s">
        <v>21</v>
      </c>
      <c r="D16" s="83">
        <v>0.49</v>
      </c>
      <c r="E16" s="71">
        <f>D16*E1*B3</f>
        <v>16484.579999999998</v>
      </c>
      <c r="F16" s="9"/>
      <c r="G16" s="3"/>
    </row>
    <row r="17" spans="1:10" s="17" customFormat="1" x14ac:dyDescent="0.25">
      <c r="A17" s="62" t="s">
        <v>27</v>
      </c>
      <c r="B17" s="63"/>
      <c r="C17" s="63"/>
      <c r="D17" s="64">
        <f>E17/E1/B3</f>
        <v>6.0528684382616973</v>
      </c>
      <c r="E17" s="72">
        <f>E18+E19+E20+E21+E22+E23+E24</f>
        <v>203630.6</v>
      </c>
      <c r="F17" s="9"/>
      <c r="G17" s="3"/>
    </row>
    <row r="18" spans="1:10" s="47" customFormat="1" x14ac:dyDescent="0.25">
      <c r="A18" s="85" t="s">
        <v>42</v>
      </c>
      <c r="B18" s="30" t="s">
        <v>43</v>
      </c>
      <c r="C18" s="45" t="s">
        <v>21</v>
      </c>
      <c r="D18" s="13"/>
      <c r="E18" s="70">
        <v>2585.94</v>
      </c>
      <c r="F18" s="9"/>
      <c r="G18" s="86"/>
    </row>
    <row r="19" spans="1:10" s="47" customFormat="1" x14ac:dyDescent="0.25">
      <c r="A19" s="11" t="s">
        <v>44</v>
      </c>
      <c r="B19" s="30" t="s">
        <v>43</v>
      </c>
      <c r="C19" s="45" t="s">
        <v>21</v>
      </c>
      <c r="D19" s="13"/>
      <c r="E19" s="70">
        <v>66150.8</v>
      </c>
      <c r="F19" s="9"/>
      <c r="G19" s="86"/>
    </row>
    <row r="20" spans="1:10" s="47" customFormat="1" x14ac:dyDescent="0.25">
      <c r="A20" s="11" t="s">
        <v>45</v>
      </c>
      <c r="B20" s="30" t="s">
        <v>43</v>
      </c>
      <c r="C20" s="45" t="s">
        <v>21</v>
      </c>
      <c r="D20" s="13"/>
      <c r="E20" s="70">
        <v>11837</v>
      </c>
      <c r="F20" s="9"/>
      <c r="G20" s="86"/>
    </row>
    <row r="21" spans="1:10" s="47" customFormat="1" x14ac:dyDescent="0.25">
      <c r="A21" s="11" t="s">
        <v>50</v>
      </c>
      <c r="B21" s="30" t="s">
        <v>43</v>
      </c>
      <c r="C21" s="45" t="s">
        <v>21</v>
      </c>
      <c r="D21" s="13"/>
      <c r="E21" s="70">
        <v>5978.55</v>
      </c>
      <c r="F21" s="9"/>
      <c r="G21" s="86"/>
    </row>
    <row r="22" spans="1:10" s="47" customFormat="1" x14ac:dyDescent="0.25">
      <c r="A22" s="11" t="s">
        <v>46</v>
      </c>
      <c r="B22" s="30" t="s">
        <v>47</v>
      </c>
      <c r="C22" s="45" t="s">
        <v>21</v>
      </c>
      <c r="D22" s="13"/>
      <c r="E22" s="70">
        <v>14400</v>
      </c>
      <c r="F22" s="9"/>
      <c r="G22" s="86"/>
    </row>
    <row r="23" spans="1:10" s="47" customFormat="1" x14ac:dyDescent="0.25">
      <c r="A23" s="11" t="s">
        <v>48</v>
      </c>
      <c r="B23" s="30" t="s">
        <v>47</v>
      </c>
      <c r="C23" s="45" t="s">
        <v>21</v>
      </c>
      <c r="D23" s="13"/>
      <c r="E23" s="70">
        <v>1027.45</v>
      </c>
      <c r="F23" s="9"/>
      <c r="G23" s="86"/>
    </row>
    <row r="24" spans="1:10" s="47" customFormat="1" ht="16.5" thickBot="1" x14ac:dyDescent="0.3">
      <c r="A24" s="87" t="s">
        <v>49</v>
      </c>
      <c r="B24" s="32" t="s">
        <v>24</v>
      </c>
      <c r="C24" s="21" t="s">
        <v>21</v>
      </c>
      <c r="D24" s="33"/>
      <c r="E24" s="108">
        <v>101650.86</v>
      </c>
      <c r="F24" s="9"/>
      <c r="G24" s="86"/>
    </row>
    <row r="25" spans="1:10" s="29" customFormat="1" ht="15.75" customHeight="1" x14ac:dyDescent="0.25">
      <c r="A25" s="89" t="s">
        <v>52</v>
      </c>
      <c r="B25" s="90"/>
      <c r="C25" s="90" t="s">
        <v>28</v>
      </c>
      <c r="D25" s="91">
        <f>E25/E1/B3</f>
        <v>0.71693121693121697</v>
      </c>
      <c r="E25" s="109">
        <f>D44+D45</f>
        <v>24119</v>
      </c>
      <c r="F25" s="26"/>
      <c r="G25" s="27"/>
      <c r="H25" s="28"/>
      <c r="I25" s="28"/>
      <c r="J25" s="28"/>
    </row>
    <row r="26" spans="1:10" s="29" customFormat="1" ht="15.75" customHeight="1" x14ac:dyDescent="0.25">
      <c r="A26" s="11" t="s">
        <v>41</v>
      </c>
      <c r="B26" s="45"/>
      <c r="C26" s="45" t="s">
        <v>28</v>
      </c>
      <c r="D26" s="12">
        <f>E26/E1/B3</f>
        <v>0.13500000000000001</v>
      </c>
      <c r="E26" s="70">
        <f>B3*0.18*(E1-3)</f>
        <v>4541.67</v>
      </c>
      <c r="F26" s="26"/>
      <c r="G26" s="27"/>
      <c r="H26" s="28"/>
      <c r="I26" s="28"/>
      <c r="J26" s="28"/>
    </row>
    <row r="27" spans="1:10" s="17" customFormat="1" ht="15.75" customHeight="1" thickBot="1" x14ac:dyDescent="0.35">
      <c r="A27" s="92" t="s">
        <v>9</v>
      </c>
      <c r="B27" s="93"/>
      <c r="C27" s="94" t="str">
        <f>C24</f>
        <v>руб</v>
      </c>
      <c r="D27" s="95">
        <f>D8+D9+D13+D14+D15+D16+D17+D25+D26</f>
        <v>21.439651328696275</v>
      </c>
      <c r="E27" s="96">
        <f>E8+E9+E13+E14+E15+E16+E17+E25+E26</f>
        <v>721272.75</v>
      </c>
      <c r="F27" s="39"/>
      <c r="G27" s="4"/>
    </row>
    <row r="28" spans="1:10" s="29" customFormat="1" ht="16.5" thickBot="1" x14ac:dyDescent="0.3">
      <c r="A28" s="119" t="s">
        <v>29</v>
      </c>
      <c r="B28" s="120"/>
      <c r="C28" s="120"/>
      <c r="D28" s="48" t="s">
        <v>32</v>
      </c>
      <c r="E28" s="49" t="s">
        <v>33</v>
      </c>
      <c r="F28" s="50"/>
      <c r="G28" s="26"/>
      <c r="H28" s="51"/>
      <c r="I28" s="28"/>
      <c r="J28" s="28"/>
    </row>
    <row r="29" spans="1:10" s="57" customFormat="1" x14ac:dyDescent="0.25">
      <c r="A29" s="54" t="s">
        <v>38</v>
      </c>
      <c r="B29" s="20"/>
      <c r="C29" s="55" t="s">
        <v>28</v>
      </c>
      <c r="D29" s="110">
        <v>106888</v>
      </c>
      <c r="E29" s="67"/>
      <c r="F29" s="40"/>
      <c r="G29" s="56"/>
    </row>
    <row r="30" spans="1:10" s="57" customFormat="1" x14ac:dyDescent="0.25">
      <c r="A30" s="14" t="s">
        <v>14</v>
      </c>
      <c r="B30" s="20"/>
      <c r="C30" s="55" t="s">
        <v>28</v>
      </c>
      <c r="D30" s="110">
        <f>249*E1</f>
        <v>2988</v>
      </c>
      <c r="E30" s="67"/>
      <c r="F30" s="40"/>
      <c r="G30" s="56"/>
    </row>
    <row r="31" spans="1:10" s="57" customFormat="1" ht="15.75" customHeight="1" x14ac:dyDescent="0.25">
      <c r="A31" s="14" t="s">
        <v>53</v>
      </c>
      <c r="B31" s="20"/>
      <c r="C31" s="55" t="s">
        <v>28</v>
      </c>
      <c r="D31" s="110"/>
      <c r="E31" s="67"/>
      <c r="F31" s="41"/>
      <c r="G31" s="56"/>
    </row>
    <row r="32" spans="1:10" s="57" customFormat="1" x14ac:dyDescent="0.25">
      <c r="A32" s="14" t="s">
        <v>35</v>
      </c>
      <c r="B32" s="20"/>
      <c r="C32" s="55" t="s">
        <v>28</v>
      </c>
      <c r="D32" s="110">
        <f>B5</f>
        <v>605556</v>
      </c>
      <c r="E32" s="67"/>
      <c r="F32" s="40"/>
      <c r="G32" s="56"/>
    </row>
    <row r="33" spans="1:10" s="57" customFormat="1" ht="15.75" customHeight="1" thickBot="1" x14ac:dyDescent="0.3">
      <c r="A33" s="52" t="str">
        <f>A27</f>
        <v>итого расходы</v>
      </c>
      <c r="B33" s="53"/>
      <c r="C33" s="58" t="str">
        <f>C27</f>
        <v>руб</v>
      </c>
      <c r="D33" s="68"/>
      <c r="E33" s="69">
        <f>E27</f>
        <v>721272.75</v>
      </c>
      <c r="F33" s="40"/>
      <c r="G33" s="56"/>
    </row>
    <row r="34" spans="1:10" s="61" customFormat="1" ht="15.75" customHeight="1" thickBot="1" x14ac:dyDescent="0.3">
      <c r="A34" s="78" t="s">
        <v>16</v>
      </c>
      <c r="B34" s="79"/>
      <c r="C34" s="80" t="s">
        <v>28</v>
      </c>
      <c r="D34" s="81"/>
      <c r="E34" s="82">
        <f>D29+D30+D32-E33</f>
        <v>-5840.75</v>
      </c>
      <c r="F34" s="42"/>
      <c r="G34" s="59"/>
      <c r="H34" s="60"/>
      <c r="I34" s="60"/>
      <c r="J34" s="60"/>
    </row>
    <row r="35" spans="1:10" s="17" customFormat="1" ht="16.5" customHeight="1" x14ac:dyDescent="0.25">
      <c r="A35" s="116" t="s">
        <v>39</v>
      </c>
      <c r="B35" s="117"/>
      <c r="C35" s="117"/>
      <c r="D35" s="117"/>
      <c r="E35" s="118"/>
      <c r="F35" s="43"/>
    </row>
    <row r="36" spans="1:10" s="47" customFormat="1" ht="15.75" customHeight="1" x14ac:dyDescent="0.25">
      <c r="A36" s="34" t="s">
        <v>25</v>
      </c>
      <c r="B36" s="114" t="s">
        <v>54</v>
      </c>
      <c r="C36" s="114" t="s">
        <v>30</v>
      </c>
      <c r="D36" s="121"/>
      <c r="E36" s="122"/>
      <c r="F36" s="5"/>
      <c r="G36" s="46"/>
      <c r="H36" s="46"/>
      <c r="I36" s="46"/>
    </row>
    <row r="37" spans="1:10" s="47" customFormat="1" ht="63" x14ac:dyDescent="0.25">
      <c r="A37" s="11"/>
      <c r="B37" s="115"/>
      <c r="C37" s="88" t="s">
        <v>55</v>
      </c>
      <c r="D37" s="88" t="s">
        <v>56</v>
      </c>
      <c r="E37" s="15" t="s">
        <v>36</v>
      </c>
      <c r="F37" s="5"/>
      <c r="G37" s="46"/>
      <c r="H37" s="46"/>
      <c r="I37" s="46"/>
    </row>
    <row r="38" spans="1:10" s="17" customFormat="1" ht="15.75" customHeight="1" x14ac:dyDescent="0.25">
      <c r="A38" s="22" t="s">
        <v>57</v>
      </c>
      <c r="B38" s="65">
        <v>722897</v>
      </c>
      <c r="C38" s="65">
        <v>722839</v>
      </c>
      <c r="D38" s="65"/>
      <c r="E38" s="66"/>
      <c r="F38" s="44"/>
    </row>
    <row r="39" spans="1:10" s="17" customFormat="1" ht="15.75" customHeight="1" x14ac:dyDescent="0.25">
      <c r="A39" s="22" t="s">
        <v>58</v>
      </c>
      <c r="B39" s="65">
        <v>247624</v>
      </c>
      <c r="C39" s="65">
        <v>233535</v>
      </c>
      <c r="D39" s="65">
        <v>17803</v>
      </c>
      <c r="E39" s="66"/>
      <c r="F39" s="44"/>
    </row>
    <row r="40" spans="1:10" s="17" customFormat="1" x14ac:dyDescent="0.25">
      <c r="A40" s="22" t="s">
        <v>59</v>
      </c>
      <c r="B40" s="65">
        <v>54816</v>
      </c>
      <c r="C40" s="65">
        <v>53385</v>
      </c>
      <c r="D40" s="65">
        <v>1800</v>
      </c>
      <c r="E40" s="66"/>
      <c r="F40" s="44"/>
    </row>
    <row r="41" spans="1:10" s="17" customFormat="1" x14ac:dyDescent="0.25">
      <c r="A41" s="22" t="s">
        <v>60</v>
      </c>
      <c r="B41" s="65">
        <v>95336</v>
      </c>
      <c r="C41" s="65">
        <v>92050</v>
      </c>
      <c r="D41" s="65">
        <v>4412</v>
      </c>
      <c r="E41" s="66"/>
      <c r="F41" s="44"/>
    </row>
    <row r="42" spans="1:10" s="17" customFormat="1" x14ac:dyDescent="0.25">
      <c r="A42" s="22" t="s">
        <v>61</v>
      </c>
      <c r="B42" s="65">
        <v>191084</v>
      </c>
      <c r="C42" s="65">
        <v>185709</v>
      </c>
      <c r="D42" s="65">
        <v>15565</v>
      </c>
      <c r="E42" s="66">
        <v>62</v>
      </c>
      <c r="F42" s="44"/>
    </row>
    <row r="43" spans="1:10" s="17" customFormat="1" ht="16.5" thickBot="1" x14ac:dyDescent="0.3">
      <c r="A43" s="73" t="s">
        <v>62</v>
      </c>
      <c r="B43" s="74">
        <v>26971</v>
      </c>
      <c r="C43" s="74">
        <v>26947</v>
      </c>
      <c r="D43" s="74"/>
      <c r="E43" s="75"/>
      <c r="F43" s="44"/>
    </row>
    <row r="44" spans="1:10" s="17" customFormat="1" ht="16.5" thickBot="1" x14ac:dyDescent="0.3">
      <c r="A44" s="16" t="s">
        <v>26</v>
      </c>
      <c r="B44" s="76">
        <f>SUM(B38:B43)</f>
        <v>1338728</v>
      </c>
      <c r="C44" s="76">
        <f>SUM(C38:C43)</f>
        <v>1314465</v>
      </c>
      <c r="D44" s="76">
        <f>SUM(D39:D43)</f>
        <v>39580</v>
      </c>
      <c r="E44" s="77">
        <f>SUM(E38:E42)</f>
        <v>62</v>
      </c>
      <c r="F44" s="9"/>
    </row>
    <row r="45" spans="1:10" s="57" customFormat="1" ht="15.75" customHeight="1" thickBot="1" x14ac:dyDescent="0.3">
      <c r="A45" s="97" t="s">
        <v>63</v>
      </c>
      <c r="B45" s="98"/>
      <c r="C45" s="98"/>
      <c r="D45" s="98">
        <f>B40+B41+B42-C40-C41-C42-D40-D41-D42-E42+B39-C39-D39</f>
        <v>-15461</v>
      </c>
      <c r="E45" s="99"/>
      <c r="F45" s="40"/>
    </row>
    <row r="46" spans="1:10" s="1" customFormat="1" x14ac:dyDescent="0.25">
      <c r="A46" s="111" t="s">
        <v>64</v>
      </c>
      <c r="B46" s="112"/>
      <c r="C46" s="112"/>
      <c r="D46" s="40" t="s">
        <v>65</v>
      </c>
      <c r="E46" s="100">
        <v>817.4</v>
      </c>
      <c r="F46" s="9"/>
      <c r="G46" s="17"/>
      <c r="H46" s="17"/>
    </row>
    <row r="47" spans="1:10" s="17" customFormat="1" x14ac:dyDescent="0.25">
      <c r="A47" s="111" t="s">
        <v>66</v>
      </c>
      <c r="B47" s="112"/>
      <c r="C47" s="112"/>
      <c r="D47" s="40" t="s">
        <v>65</v>
      </c>
      <c r="E47" s="100">
        <v>647.71</v>
      </c>
      <c r="F47" s="5"/>
      <c r="G47" s="101"/>
    </row>
    <row r="48" spans="1:10" s="17" customFormat="1" x14ac:dyDescent="0.25">
      <c r="A48" s="111" t="s">
        <v>67</v>
      </c>
      <c r="B48" s="113"/>
      <c r="C48" s="113"/>
      <c r="D48" s="40" t="s">
        <v>65</v>
      </c>
      <c r="E48" s="100">
        <v>0</v>
      </c>
      <c r="F48" s="5"/>
      <c r="G48" s="101"/>
    </row>
    <row r="49" spans="1:8" s="1" customFormat="1" x14ac:dyDescent="0.25">
      <c r="A49" s="102" t="s">
        <v>68</v>
      </c>
      <c r="B49" s="103"/>
      <c r="C49" s="103"/>
      <c r="D49" s="104" t="s">
        <v>65</v>
      </c>
      <c r="E49" s="105">
        <f>E47-E48</f>
        <v>647.71</v>
      </c>
      <c r="F49" s="5"/>
      <c r="G49" s="101"/>
    </row>
    <row r="50" spans="1:8" s="1" customFormat="1" x14ac:dyDescent="0.25">
      <c r="A50" s="23" t="s">
        <v>10</v>
      </c>
      <c r="B50" s="9"/>
      <c r="C50" s="9"/>
      <c r="D50" s="9"/>
      <c r="E50" s="9"/>
      <c r="F50" s="9"/>
      <c r="G50" s="17"/>
      <c r="H50" s="17"/>
    </row>
  </sheetData>
  <mergeCells count="7">
    <mergeCell ref="A47:C47"/>
    <mergeCell ref="A48:C48"/>
    <mergeCell ref="B36:B37"/>
    <mergeCell ref="A35:E35"/>
    <mergeCell ref="A28:C28"/>
    <mergeCell ref="C36:E36"/>
    <mergeCell ref="A46:C46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2019-02-06T11:07:02Z</cp:lastPrinted>
  <dcterms:created xsi:type="dcterms:W3CDTF">2016-04-22T06:39:22Z</dcterms:created>
  <dcterms:modified xsi:type="dcterms:W3CDTF">2019-02-18T10:22:36Z</dcterms:modified>
</cp:coreProperties>
</file>