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8\"/>
    </mc:Choice>
  </mc:AlternateContent>
  <bookViews>
    <workbookView xWindow="360" yWindow="45" windowWidth="17400" windowHeight="10110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4" i="1" l="1"/>
  <c r="D9" i="1" l="1"/>
  <c r="E30" i="1" l="1"/>
  <c r="D49" i="1"/>
  <c r="E46" i="1"/>
  <c r="D48" i="1" l="1"/>
  <c r="E48" i="1" l="1"/>
  <c r="C48" i="1"/>
  <c r="B48" i="1"/>
  <c r="D35" i="1" l="1"/>
  <c r="B5" i="1" l="1"/>
  <c r="E26" i="1" l="1"/>
  <c r="E20" i="1"/>
  <c r="E19" i="1" l="1"/>
  <c r="D34" i="1" l="1"/>
  <c r="D36" i="1"/>
  <c r="D12" i="1"/>
  <c r="C31" i="1"/>
  <c r="C37" i="1" s="1"/>
  <c r="A37" i="1"/>
  <c r="D30" i="1" l="1"/>
  <c r="D11" i="1"/>
  <c r="E18" i="1" l="1"/>
  <c r="D14" i="1"/>
  <c r="E16" i="1"/>
  <c r="E17" i="1"/>
  <c r="D13" i="1"/>
  <c r="D15" i="1"/>
  <c r="D10" i="1"/>
  <c r="E8" i="1"/>
  <c r="D18" i="1" l="1"/>
  <c r="D31" i="1" l="1"/>
  <c r="E9" i="1"/>
  <c r="E31" i="1" s="1"/>
  <c r="E37" i="1" s="1"/>
  <c r="D38" i="1" s="1"/>
</calcChain>
</file>

<file path=xl/sharedStrings.xml><?xml version="1.0" encoding="utf-8"?>
<sst xmlns="http://schemas.openxmlformats.org/spreadsheetml/2006/main" count="105" uniqueCount="73">
  <si>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</si>
  <si>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</si>
  <si>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</si>
  <si>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</si>
  <si>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</si>
  <si>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</si>
  <si>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</si>
  <si>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</si>
  <si>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</si>
  <si>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</si>
  <si>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</si>
  <si>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</si>
  <si>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</si>
  <si>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</si>
  <si>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</si>
  <si>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</si>
  <si>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ул.Талвира,  д.4</t>
  </si>
  <si>
    <t>Остаток средств на конец периода (+ есть средства, -задолженность)</t>
  </si>
  <si>
    <t>август</t>
  </si>
  <si>
    <t>единица измерения работы и услуги</t>
  </si>
  <si>
    <t>Цена выполненной работы и услуги в руб.</t>
  </si>
  <si>
    <t>Кол-во месяцев</t>
  </si>
  <si>
    <t>Стоимость выполн.работы /услуги на 1 кв.м.</t>
  </si>
  <si>
    <t>руб</t>
  </si>
  <si>
    <t>Начислено за данный период по статье "содержание помещения",руб</t>
  </si>
  <si>
    <t>7.Работы по ремонту общедомового имущества всего, в т.ч.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</si>
  <si>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</si>
  <si>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</si>
  <si>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</si>
  <si>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</si>
  <si>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</si>
  <si>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</si>
  <si>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Тариф на 1 кв.м., руб 1 полугодие/2 полугодие</t>
  </si>
  <si>
    <t>Приход,руб</t>
  </si>
  <si>
    <t>Расход,руб</t>
  </si>
  <si>
    <t>*электроизмерительные работы</t>
  </si>
  <si>
    <t>Начислено собственникам</t>
  </si>
  <si>
    <t>декабрь</t>
  </si>
  <si>
    <t>прочим потребит. и на производ. нужды</t>
  </si>
  <si>
    <t>2018г</t>
  </si>
  <si>
    <t>Отчет по предоставлению коммунальных услуг по жилым помещениям за 2018 г</t>
  </si>
  <si>
    <t>по графику</t>
  </si>
  <si>
    <t>Остаток средств на 01/01/2018 г (+ есть средства, -задолженность)</t>
  </si>
  <si>
    <t>июнь</t>
  </si>
  <si>
    <t>ремонт мягкой кровли кв.74,75,94,95,112,131</t>
  </si>
  <si>
    <t>июль</t>
  </si>
  <si>
    <t>ремонт кровли козвырьков входов в мусорокамеру п. 2-7</t>
  </si>
  <si>
    <t>ремонт на общедомовой системе отопления кв.24</t>
  </si>
  <si>
    <t>март,сент</t>
  </si>
  <si>
    <t>ремонт и обследование лифтов п.2,3,4,5,6,7</t>
  </si>
  <si>
    <t>май,окт</t>
  </si>
  <si>
    <t>октябрь</t>
  </si>
  <si>
    <t>авг,окт</t>
  </si>
  <si>
    <t>ремонт,герметизация швов, кв.20,36,76,104,110,112,128</t>
  </si>
  <si>
    <t>косметический ремонт п.4</t>
  </si>
  <si>
    <t>работы на общедомовой системе канализации п.7</t>
  </si>
  <si>
    <t>ремонт теплоузла №3</t>
  </si>
  <si>
    <t>замена задвижек в теплоузле №5,6</t>
  </si>
  <si>
    <t>ремонт на общедомовой системе ГВС подвал п.5,кв.128</t>
  </si>
  <si>
    <t>установка мусороприемных клапанов в подъезде 4</t>
  </si>
  <si>
    <t xml:space="preserve">6.Обеспечение устранения аварий в соответствии с установленными предельными сроками на внутридомовых инженерных системах в доме. </t>
  </si>
  <si>
    <t>8. Расходы на коммун.услуги в целях содержания общего имущества дома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</si>
  <si>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</si>
  <si>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</si>
  <si>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</si>
  <si>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</si>
  <si>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ООО "Коммун. Технологии", МУП "Теплосеть" с 01.09.18 г.(отопление),руб</t>
  </si>
  <si>
    <t>ООО"Ком.Технологии",МУП"Теплосеть" с 01.09.18 г.(горячее водоснабж.),руб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</si>
  <si>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</si>
  <si>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</si>
  <si>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</si>
  <si>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ООО МВК "Экоцентр" (обращение с ТКО) с 01.10.2018 г, руб</t>
  </si>
  <si>
    <t>Экономия расходов на коммун.услуги на содерж.общего имущества дома,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</si>
</sst>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5" fillId="0" borderId="2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8" fillId="2" borderId="11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2" fontId="4" fillId="0" borderId="0" xfId="0" applyNumberFormat="1" applyFont="1" applyFill="1" applyAlignment="1">
      <alignment vertical="top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" fontId="6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2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right" vertical="top" wrapText="1"/>
    </xf>
    <xf numFmtId="0" fontId="9" fillId="0" borderId="0" xfId="0" applyFont="1" applyFill="1"/>
    <xf numFmtId="0" fontId="0" fillId="0" borderId="0" xfId="0" applyFont="1" applyFill="1"/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10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Fill="1"/>
    <xf numFmtId="1" fontId="6" fillId="0" borderId="11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10" fillId="0" borderId="0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vertical="top" wrapText="1"/>
    </xf>
    <xf numFmtId="0" fontId="5" fillId="2" borderId="26" xfId="0" applyFont="1" applyFill="1" applyBorder="1" applyAlignment="1">
      <alignment vertical="top" wrapText="1"/>
    </xf>
    <xf numFmtId="2" fontId="4" fillId="2" borderId="26" xfId="0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/>
    </xf>
    <xf numFmtId="165" fontId="6" fillId="0" borderId="21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1" xfId="1" applyNumberFormat="1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 wrapText="1"/>
    </xf>
    <xf numFmtId="165" fontId="8" fillId="2" borderId="11" xfId="1" applyNumberFormat="1" applyFont="1" applyFill="1" applyBorder="1" applyAlignment="1">
      <alignment vertical="top" wrapText="1"/>
    </xf>
    <xf numFmtId="165" fontId="8" fillId="2" borderId="12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12" xfId="1" applyNumberFormat="1" applyFont="1" applyFill="1" applyBorder="1" applyAlignment="1">
      <alignment vertical="top" wrapText="1"/>
    </xf>
    <xf numFmtId="165" fontId="4" fillId="2" borderId="27" xfId="1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165" fontId="5" fillId="0" borderId="11" xfId="1" applyNumberFormat="1" applyFont="1" applyFill="1" applyBorder="1" applyAlignment="1">
      <alignment vertical="top"/>
    </xf>
    <xf numFmtId="165" fontId="5" fillId="0" borderId="12" xfId="1" applyNumberFormat="1" applyFont="1" applyFill="1" applyBorder="1" applyAlignment="1">
      <alignment vertical="top"/>
    </xf>
    <xf numFmtId="165" fontId="4" fillId="0" borderId="14" xfId="1" applyNumberFormat="1" applyFont="1" applyFill="1" applyBorder="1" applyAlignment="1">
      <alignment vertical="top"/>
    </xf>
    <xf numFmtId="165" fontId="4" fillId="0" borderId="15" xfId="1" applyNumberFormat="1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2" fontId="5" fillId="0" borderId="17" xfId="0" applyNumberFormat="1" applyFont="1" applyFill="1" applyBorder="1" applyAlignment="1">
      <alignment vertical="top" wrapText="1"/>
    </xf>
    <xf numFmtId="165" fontId="4" fillId="0" borderId="18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vertical="top" wrapText="1"/>
    </xf>
    <xf numFmtId="1" fontId="4" fillId="2" borderId="14" xfId="0" applyNumberFormat="1" applyFont="1" applyFill="1" applyBorder="1" applyAlignment="1">
      <alignment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2" fontId="4" fillId="2" borderId="15" xfId="0" applyNumberFormat="1" applyFont="1" applyFill="1" applyBorder="1" applyAlignment="1">
      <alignment vertical="top" wrapText="1"/>
    </xf>
    <xf numFmtId="165" fontId="4" fillId="2" borderId="15" xfId="1" applyNumberFormat="1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165" fontId="6" fillId="0" borderId="29" xfId="1" applyNumberFormat="1" applyFont="1" applyFill="1" applyBorder="1" applyAlignment="1">
      <alignment vertical="top"/>
    </xf>
    <xf numFmtId="165" fontId="6" fillId="0" borderId="30" xfId="1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165" fontId="4" fillId="0" borderId="0" xfId="1" applyNumberFormat="1" applyFont="1" applyFill="1" applyAlignment="1">
      <alignment horizontal="right" vertical="top" wrapText="1"/>
    </xf>
    <xf numFmtId="165" fontId="5" fillId="0" borderId="5" xfId="1" applyNumberFormat="1" applyFont="1" applyFill="1" applyBorder="1" applyAlignment="1">
      <alignment vertical="top" wrapText="1"/>
    </xf>
    <xf numFmtId="165" fontId="6" fillId="0" borderId="20" xfId="1" applyNumberFormat="1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34" zoomScale="75" zoomScaleNormal="75" workbookViewId="0">
      <selection activeCell="F42" sqref="F42:F47"/>
    </sheetView>
  </sheetViews>
  <sheetFormatPr defaultRowHeight="15.75" x14ac:dyDescent="0.25"/>
  <cols>
    <col min="1" max="1" width="79.7109375" style="8" customWidth="1"/>
    <col min="2" max="2" width="13.85546875" style="8" customWidth="1"/>
    <col min="3" max="4" width="13.7109375" style="8" customWidth="1"/>
    <col min="5" max="5" width="14.42578125" style="8" customWidth="1"/>
    <col min="6" max="6" width="9.85546875" style="4" bestFit="1" customWidth="1"/>
  </cols>
  <sheetData>
    <row r="1" spans="1:7" s="16" customFormat="1" ht="31.5" x14ac:dyDescent="0.25">
      <c r="A1" s="34" t="s">
        <v>12</v>
      </c>
      <c r="B1" s="8"/>
      <c r="C1" s="8" t="s">
        <v>39</v>
      </c>
      <c r="D1" s="35" t="s">
        <v>21</v>
      </c>
      <c r="E1" s="35">
        <v>12</v>
      </c>
      <c r="F1" s="4"/>
    </row>
    <row r="2" spans="1:7" s="16" customFormat="1" ht="18" customHeight="1" x14ac:dyDescent="0.25">
      <c r="A2" s="36" t="s">
        <v>16</v>
      </c>
      <c r="B2" s="8"/>
      <c r="C2" s="8"/>
      <c r="D2" s="8"/>
      <c r="E2" s="8"/>
      <c r="F2" s="4"/>
    </row>
    <row r="3" spans="1:7" s="16" customFormat="1" x14ac:dyDescent="0.25">
      <c r="A3" s="8" t="s">
        <v>26</v>
      </c>
      <c r="B3" s="8">
        <v>11207.5</v>
      </c>
      <c r="C3" s="8"/>
      <c r="D3" s="8"/>
      <c r="E3" s="48"/>
      <c r="F3" s="4"/>
    </row>
    <row r="4" spans="1:7" s="16" customFormat="1" x14ac:dyDescent="0.25">
      <c r="A4" s="8" t="s">
        <v>32</v>
      </c>
      <c r="B4" s="8">
        <v>21.2</v>
      </c>
      <c r="C4" s="8">
        <v>21.23</v>
      </c>
      <c r="D4" s="8">
        <v>18.829999999999998</v>
      </c>
      <c r="E4" s="8"/>
      <c r="F4" s="4"/>
    </row>
    <row r="5" spans="1:7" s="16" customFormat="1" x14ac:dyDescent="0.25">
      <c r="A5" s="8" t="s">
        <v>24</v>
      </c>
      <c r="B5" s="105">
        <f>B3*B4*6+B3*3*C4+B3*3*D4</f>
        <v>2772511.3499999996</v>
      </c>
      <c r="C5" s="37"/>
      <c r="D5" s="37"/>
      <c r="E5" s="8"/>
      <c r="F5" s="37"/>
      <c r="G5" s="8"/>
    </row>
    <row r="6" spans="1:7" s="16" customFormat="1" ht="16.5" thickBot="1" x14ac:dyDescent="0.3">
      <c r="A6" s="8" t="s">
        <v>0</v>
      </c>
      <c r="B6" s="8">
        <v>97.33</v>
      </c>
      <c r="C6" s="8"/>
      <c r="D6" s="8"/>
      <c r="E6" s="8"/>
      <c r="F6" s="37"/>
    </row>
    <row r="7" spans="1:7" s="17" customFormat="1" ht="63" x14ac:dyDescent="0.25">
      <c r="A7" s="5" t="s">
        <v>1</v>
      </c>
      <c r="B7" s="7" t="s">
        <v>13</v>
      </c>
      <c r="C7" s="7" t="s">
        <v>19</v>
      </c>
      <c r="D7" s="7" t="s">
        <v>22</v>
      </c>
      <c r="E7" s="6" t="s">
        <v>20</v>
      </c>
      <c r="F7" s="9"/>
    </row>
    <row r="8" spans="1:7" s="16" customFormat="1" ht="15.75" customHeight="1" x14ac:dyDescent="0.25">
      <c r="A8" s="10" t="s">
        <v>2</v>
      </c>
      <c r="B8" s="23" t="s">
        <v>14</v>
      </c>
      <c r="C8" s="104" t="s">
        <v>23</v>
      </c>
      <c r="D8" s="11">
        <v>0.92</v>
      </c>
      <c r="E8" s="81">
        <f>D8*B3*E1</f>
        <v>123730.79999999999</v>
      </c>
      <c r="F8" s="4"/>
    </row>
    <row r="9" spans="1:7" s="16" customFormat="1" ht="47.25" x14ac:dyDescent="0.25">
      <c r="A9" s="10" t="s">
        <v>3</v>
      </c>
      <c r="B9" s="23" t="s">
        <v>14</v>
      </c>
      <c r="C9" s="104" t="s">
        <v>23</v>
      </c>
      <c r="D9" s="11">
        <f>4.8+D10+D11+D12+D13</f>
        <v>6.8311249907056286</v>
      </c>
      <c r="E9" s="81">
        <f>D9*E1*B3</f>
        <v>918718</v>
      </c>
      <c r="F9" s="4"/>
    </row>
    <row r="10" spans="1:7" s="16" customFormat="1" x14ac:dyDescent="0.25">
      <c r="A10" s="13" t="s">
        <v>4</v>
      </c>
      <c r="B10" s="23"/>
      <c r="C10" s="104" t="s">
        <v>23</v>
      </c>
      <c r="D10" s="11">
        <f>E10/E1/B3</f>
        <v>4.2679753141497509E-2</v>
      </c>
      <c r="E10" s="81">
        <v>5740</v>
      </c>
      <c r="F10" s="4"/>
    </row>
    <row r="11" spans="1:7" s="16" customFormat="1" x14ac:dyDescent="0.25">
      <c r="A11" s="13" t="s">
        <v>5</v>
      </c>
      <c r="B11" s="23"/>
      <c r="C11" s="104" t="s">
        <v>23</v>
      </c>
      <c r="D11" s="11">
        <f>E11/E1/B3</f>
        <v>0</v>
      </c>
      <c r="E11" s="81"/>
      <c r="F11" s="4"/>
    </row>
    <row r="12" spans="1:7" s="16" customFormat="1" x14ac:dyDescent="0.25">
      <c r="A12" s="13" t="s">
        <v>35</v>
      </c>
      <c r="B12" s="23"/>
      <c r="C12" s="104" t="s">
        <v>23</v>
      </c>
      <c r="D12" s="11">
        <f>E12/E1/B3</f>
        <v>0</v>
      </c>
      <c r="E12" s="81"/>
      <c r="F12" s="4"/>
    </row>
    <row r="13" spans="1:7" s="16" customFormat="1" x14ac:dyDescent="0.25">
      <c r="A13" s="13" t="s">
        <v>6</v>
      </c>
      <c r="B13" s="23"/>
      <c r="C13" s="104" t="s">
        <v>23</v>
      </c>
      <c r="D13" s="11">
        <f>E13/B3/E1</f>
        <v>1.9884452375641313</v>
      </c>
      <c r="E13" s="81">
        <v>267426</v>
      </c>
      <c r="F13" s="4"/>
    </row>
    <row r="14" spans="1:7" s="16" customFormat="1" ht="47.25" x14ac:dyDescent="0.25">
      <c r="A14" s="10" t="s">
        <v>7</v>
      </c>
      <c r="B14" s="23" t="s">
        <v>14</v>
      </c>
      <c r="C14" s="104" t="s">
        <v>23</v>
      </c>
      <c r="D14" s="11">
        <f>E14/E1/B3</f>
        <v>6.0033816640642419</v>
      </c>
      <c r="E14" s="81">
        <f>23201*2.9*E1</f>
        <v>807394.79999999993</v>
      </c>
      <c r="F14" s="4"/>
    </row>
    <row r="15" spans="1:7" s="16" customFormat="1" ht="15.75" customHeight="1" x14ac:dyDescent="0.25">
      <c r="A15" s="10" t="s">
        <v>8</v>
      </c>
      <c r="B15" s="93" t="s">
        <v>41</v>
      </c>
      <c r="C15" s="104" t="s">
        <v>23</v>
      </c>
      <c r="D15" s="11">
        <f>E15/E1/B3</f>
        <v>2.0664138597665254</v>
      </c>
      <c r="E15" s="81">
        <v>277912</v>
      </c>
      <c r="F15" s="4"/>
    </row>
    <row r="16" spans="1:7" s="16" customFormat="1" ht="15.75" customHeight="1" x14ac:dyDescent="0.25">
      <c r="A16" s="10" t="s">
        <v>9</v>
      </c>
      <c r="B16" s="93" t="s">
        <v>41</v>
      </c>
      <c r="C16" s="104" t="s">
        <v>23</v>
      </c>
      <c r="D16" s="11">
        <v>0.43</v>
      </c>
      <c r="E16" s="81">
        <f>D16*E1*B3</f>
        <v>57830.700000000004</v>
      </c>
      <c r="F16" s="4"/>
    </row>
    <row r="17" spans="1:10" s="16" customFormat="1" ht="32.25" thickBot="1" x14ac:dyDescent="0.3">
      <c r="A17" s="67" t="s">
        <v>60</v>
      </c>
      <c r="B17" s="68" t="s">
        <v>14</v>
      </c>
      <c r="C17" s="69" t="s">
        <v>23</v>
      </c>
      <c r="D17" s="14">
        <v>0.49</v>
      </c>
      <c r="E17" s="82">
        <f>D17*E1*B3</f>
        <v>65900.100000000006</v>
      </c>
      <c r="F17" s="4"/>
    </row>
    <row r="18" spans="1:10" s="16" customFormat="1" x14ac:dyDescent="0.25">
      <c r="A18" s="70" t="s">
        <v>25</v>
      </c>
      <c r="B18" s="71"/>
      <c r="C18" s="71"/>
      <c r="D18" s="72">
        <f>E18/E1/B3</f>
        <v>3.3515942449252734</v>
      </c>
      <c r="E18" s="83">
        <f>E19+E20+E21+E22+E23+E24+E25+E26+E27+E28+E29</f>
        <v>450755.91</v>
      </c>
      <c r="F18" s="4"/>
    </row>
    <row r="19" spans="1:10" s="50" customFormat="1" x14ac:dyDescent="0.25">
      <c r="A19" s="10" t="s">
        <v>49</v>
      </c>
      <c r="B19" s="23" t="s">
        <v>48</v>
      </c>
      <c r="C19" s="66" t="s">
        <v>23</v>
      </c>
      <c r="D19" s="11"/>
      <c r="E19" s="81">
        <f>48000+24000</f>
        <v>72000</v>
      </c>
      <c r="F19" s="4"/>
    </row>
    <row r="20" spans="1:10" s="3" customFormat="1" ht="15.75" customHeight="1" x14ac:dyDescent="0.25">
      <c r="A20" s="10" t="s">
        <v>53</v>
      </c>
      <c r="B20" s="23" t="s">
        <v>50</v>
      </c>
      <c r="C20" s="66" t="s">
        <v>23</v>
      </c>
      <c r="D20" s="11"/>
      <c r="E20" s="81">
        <f>1080+66960</f>
        <v>68040</v>
      </c>
      <c r="F20" s="38"/>
    </row>
    <row r="21" spans="1:10" s="50" customFormat="1" x14ac:dyDescent="0.25">
      <c r="A21" s="10" t="s">
        <v>59</v>
      </c>
      <c r="B21" s="23" t="s">
        <v>43</v>
      </c>
      <c r="C21" s="66" t="s">
        <v>23</v>
      </c>
      <c r="D21" s="11"/>
      <c r="E21" s="81">
        <v>12630.48</v>
      </c>
      <c r="F21" s="4"/>
    </row>
    <row r="22" spans="1:10" s="50" customFormat="1" x14ac:dyDescent="0.25">
      <c r="A22" s="10" t="s">
        <v>44</v>
      </c>
      <c r="B22" s="23" t="s">
        <v>45</v>
      </c>
      <c r="C22" s="66" t="s">
        <v>23</v>
      </c>
      <c r="D22" s="11"/>
      <c r="E22" s="81">
        <v>130469.87</v>
      </c>
      <c r="F22" s="4"/>
    </row>
    <row r="23" spans="1:10" s="50" customFormat="1" x14ac:dyDescent="0.25">
      <c r="A23" s="10" t="s">
        <v>46</v>
      </c>
      <c r="B23" s="23" t="s">
        <v>45</v>
      </c>
      <c r="C23" s="66" t="s">
        <v>23</v>
      </c>
      <c r="D23" s="11"/>
      <c r="E23" s="81">
        <v>7682.67</v>
      </c>
      <c r="F23" s="4"/>
    </row>
    <row r="24" spans="1:10" s="50" customFormat="1" x14ac:dyDescent="0.25">
      <c r="A24" s="10" t="s">
        <v>57</v>
      </c>
      <c r="B24" s="23" t="s">
        <v>18</v>
      </c>
      <c r="C24" s="66" t="s">
        <v>23</v>
      </c>
      <c r="D24" s="12"/>
      <c r="E24" s="81">
        <v>8970.0499999999993</v>
      </c>
      <c r="F24" s="4"/>
    </row>
    <row r="25" spans="1:10" s="50" customFormat="1" x14ac:dyDescent="0.25">
      <c r="A25" s="10" t="s">
        <v>47</v>
      </c>
      <c r="B25" s="23" t="s">
        <v>18</v>
      </c>
      <c r="C25" s="66" t="s">
        <v>23</v>
      </c>
      <c r="D25" s="12"/>
      <c r="E25" s="81">
        <v>1342.09</v>
      </c>
      <c r="F25" s="4"/>
    </row>
    <row r="26" spans="1:10" s="50" customFormat="1" x14ac:dyDescent="0.25">
      <c r="A26" s="10" t="s">
        <v>58</v>
      </c>
      <c r="B26" s="23" t="s">
        <v>52</v>
      </c>
      <c r="C26" s="66" t="s">
        <v>23</v>
      </c>
      <c r="D26" s="11"/>
      <c r="E26" s="81">
        <f>854.78+1547.08</f>
        <v>2401.8599999999997</v>
      </c>
      <c r="F26" s="4"/>
    </row>
    <row r="27" spans="1:10" s="50" customFormat="1" x14ac:dyDescent="0.25">
      <c r="A27" s="10" t="s">
        <v>56</v>
      </c>
      <c r="B27" s="23" t="s">
        <v>51</v>
      </c>
      <c r="C27" s="66" t="s">
        <v>23</v>
      </c>
      <c r="D27" s="11"/>
      <c r="E27" s="81">
        <v>1857.03</v>
      </c>
      <c r="F27" s="4"/>
    </row>
    <row r="28" spans="1:10" s="50" customFormat="1" x14ac:dyDescent="0.25">
      <c r="A28" s="10" t="s">
        <v>54</v>
      </c>
      <c r="B28" s="23" t="s">
        <v>37</v>
      </c>
      <c r="C28" s="66" t="s">
        <v>23</v>
      </c>
      <c r="D28" s="11"/>
      <c r="E28" s="81">
        <v>136026.38</v>
      </c>
      <c r="F28" s="4"/>
    </row>
    <row r="29" spans="1:10" s="50" customFormat="1" ht="15.75" customHeight="1" thickBot="1" x14ac:dyDescent="0.3">
      <c r="A29" s="94" t="s">
        <v>55</v>
      </c>
      <c r="B29" s="25" t="s">
        <v>37</v>
      </c>
      <c r="C29" s="26" t="s">
        <v>23</v>
      </c>
      <c r="D29" s="27"/>
      <c r="E29" s="106">
        <v>9335.48</v>
      </c>
      <c r="F29" s="4"/>
    </row>
    <row r="30" spans="1:10" s="22" customFormat="1" ht="15.75" customHeight="1" thickBot="1" x14ac:dyDescent="0.3">
      <c r="A30" s="19" t="s">
        <v>61</v>
      </c>
      <c r="B30" s="20"/>
      <c r="C30" s="20" t="s">
        <v>23</v>
      </c>
      <c r="D30" s="91">
        <f>E30/B3/E1</f>
        <v>1.6812179344189158</v>
      </c>
      <c r="E30" s="92">
        <f>D48+D49</f>
        <v>226107</v>
      </c>
      <c r="F30" s="30"/>
      <c r="G30" s="31"/>
      <c r="H30" s="21"/>
      <c r="I30" s="21"/>
      <c r="J30" s="21"/>
    </row>
    <row r="31" spans="1:10" s="16" customFormat="1" ht="17.25" customHeight="1" thickBot="1" x14ac:dyDescent="0.35">
      <c r="A31" s="96" t="s">
        <v>10</v>
      </c>
      <c r="B31" s="97"/>
      <c r="C31" s="98" t="str">
        <f>C26</f>
        <v>руб</v>
      </c>
      <c r="D31" s="99">
        <f>D8+D9+D14+D15+D16+D17+D18+D30</f>
        <v>21.773732693880582</v>
      </c>
      <c r="E31" s="100">
        <f>E8+E9+E14+E15+E16+E17+E18+E30</f>
        <v>2928349.3100000005</v>
      </c>
      <c r="F31" s="39"/>
      <c r="G31" s="2"/>
    </row>
    <row r="32" spans="1:10" s="22" customFormat="1" ht="16.5" thickBot="1" x14ac:dyDescent="0.3">
      <c r="A32" s="115" t="s">
        <v>30</v>
      </c>
      <c r="B32" s="116"/>
      <c r="C32" s="116"/>
      <c r="D32" s="51" t="s">
        <v>33</v>
      </c>
      <c r="E32" s="52" t="s">
        <v>34</v>
      </c>
      <c r="F32" s="53"/>
      <c r="G32" s="30"/>
      <c r="H32" s="54"/>
      <c r="I32" s="21"/>
      <c r="J32" s="21"/>
    </row>
    <row r="33" spans="1:10" s="58" customFormat="1" x14ac:dyDescent="0.25">
      <c r="A33" s="40" t="s">
        <v>42</v>
      </c>
      <c r="B33" s="28"/>
      <c r="C33" s="57" t="s">
        <v>29</v>
      </c>
      <c r="D33" s="107">
        <v>103788</v>
      </c>
      <c r="E33" s="75"/>
      <c r="F33" s="41"/>
    </row>
    <row r="34" spans="1:10" s="58" customFormat="1" x14ac:dyDescent="0.25">
      <c r="A34" s="13" t="s">
        <v>15</v>
      </c>
      <c r="B34" s="24"/>
      <c r="C34" s="59" t="s">
        <v>29</v>
      </c>
      <c r="D34" s="108">
        <f>2277*E1</f>
        <v>27324</v>
      </c>
      <c r="E34" s="76"/>
      <c r="F34" s="41"/>
    </row>
    <row r="35" spans="1:10" s="58" customFormat="1" ht="15.75" customHeight="1" x14ac:dyDescent="0.25">
      <c r="A35" s="13" t="s">
        <v>62</v>
      </c>
      <c r="B35" s="24"/>
      <c r="C35" s="59" t="s">
        <v>29</v>
      </c>
      <c r="D35" s="109">
        <f>18992.82+11841.46</f>
        <v>30834.28</v>
      </c>
      <c r="E35" s="76"/>
      <c r="F35" s="42"/>
    </row>
    <row r="36" spans="1:10" s="60" customFormat="1" x14ac:dyDescent="0.25">
      <c r="A36" s="13" t="s">
        <v>36</v>
      </c>
      <c r="B36" s="24"/>
      <c r="C36" s="59" t="s">
        <v>29</v>
      </c>
      <c r="D36" s="109">
        <f>B5</f>
        <v>2772511.3499999996</v>
      </c>
      <c r="E36" s="76"/>
      <c r="F36" s="43"/>
    </row>
    <row r="37" spans="1:10" s="60" customFormat="1" x14ac:dyDescent="0.25">
      <c r="A37" s="55" t="str">
        <f>A31</f>
        <v>итого расходы</v>
      </c>
      <c r="B37" s="56"/>
      <c r="C37" s="61" t="str">
        <f>C31</f>
        <v>руб</v>
      </c>
      <c r="D37" s="77"/>
      <c r="E37" s="78">
        <f>E31</f>
        <v>2928349.3100000005</v>
      </c>
      <c r="F37" s="43"/>
    </row>
    <row r="38" spans="1:10" s="65" customFormat="1" ht="16.5" customHeight="1" thickBot="1" x14ac:dyDescent="0.3">
      <c r="A38" s="44" t="s">
        <v>17</v>
      </c>
      <c r="B38" s="32"/>
      <c r="C38" s="62" t="s">
        <v>29</v>
      </c>
      <c r="D38" s="79">
        <f>D33+D34+D35+D36-E37</f>
        <v>6108.319999998901</v>
      </c>
      <c r="E38" s="80"/>
      <c r="F38" s="45"/>
      <c r="G38" s="63"/>
      <c r="H38" s="64"/>
      <c r="I38" s="64"/>
      <c r="J38" s="64"/>
    </row>
    <row r="39" spans="1:10" s="16" customFormat="1" ht="16.5" customHeight="1" x14ac:dyDescent="0.25">
      <c r="A39" s="112" t="s">
        <v>40</v>
      </c>
      <c r="B39" s="113"/>
      <c r="C39" s="113"/>
      <c r="D39" s="113"/>
      <c r="E39" s="114"/>
      <c r="F39" s="46"/>
    </row>
    <row r="40" spans="1:10" s="50" customFormat="1" ht="15.75" customHeight="1" x14ac:dyDescent="0.25">
      <c r="A40" s="33" t="s">
        <v>27</v>
      </c>
      <c r="B40" s="110" t="s">
        <v>63</v>
      </c>
      <c r="C40" s="110" t="s">
        <v>31</v>
      </c>
      <c r="D40" s="117"/>
      <c r="E40" s="118"/>
      <c r="F40" s="4"/>
      <c r="G40" s="49"/>
      <c r="H40" s="49"/>
      <c r="I40" s="49"/>
    </row>
    <row r="41" spans="1:10" s="50" customFormat="1" ht="63" x14ac:dyDescent="0.25">
      <c r="A41" s="10"/>
      <c r="B41" s="111"/>
      <c r="C41" s="95" t="s">
        <v>64</v>
      </c>
      <c r="D41" s="95" t="s">
        <v>65</v>
      </c>
      <c r="E41" s="89" t="s">
        <v>38</v>
      </c>
      <c r="F41" s="4"/>
      <c r="G41" s="49"/>
      <c r="H41" s="49"/>
      <c r="I41" s="49"/>
    </row>
    <row r="42" spans="1:10" s="16" customFormat="1" ht="15.75" customHeight="1" x14ac:dyDescent="0.25">
      <c r="A42" s="18" t="s">
        <v>66</v>
      </c>
      <c r="B42" s="73">
        <v>2879165</v>
      </c>
      <c r="C42" s="73">
        <v>2879113</v>
      </c>
      <c r="D42" s="73"/>
      <c r="E42" s="74"/>
      <c r="F42" s="47"/>
    </row>
    <row r="43" spans="1:10" s="16" customFormat="1" ht="15.75" customHeight="1" x14ac:dyDescent="0.25">
      <c r="A43" s="18" t="s">
        <v>67</v>
      </c>
      <c r="B43" s="73">
        <v>1300202</v>
      </c>
      <c r="C43" s="73">
        <v>1231283</v>
      </c>
      <c r="D43" s="73">
        <v>91302</v>
      </c>
      <c r="E43" s="74"/>
      <c r="F43" s="47"/>
    </row>
    <row r="44" spans="1:10" s="16" customFormat="1" x14ac:dyDescent="0.25">
      <c r="A44" s="18" t="s">
        <v>68</v>
      </c>
      <c r="B44" s="73">
        <v>245420</v>
      </c>
      <c r="C44" s="73">
        <v>235108</v>
      </c>
      <c r="D44" s="73">
        <v>9609</v>
      </c>
      <c r="E44" s="74">
        <v>2184</v>
      </c>
      <c r="F44" s="47"/>
    </row>
    <row r="45" spans="1:10" s="16" customFormat="1" x14ac:dyDescent="0.25">
      <c r="A45" s="18" t="s">
        <v>69</v>
      </c>
      <c r="B45" s="73">
        <v>452688</v>
      </c>
      <c r="C45" s="73">
        <v>431349</v>
      </c>
      <c r="D45" s="73">
        <v>22146</v>
      </c>
      <c r="E45" s="74">
        <v>3382</v>
      </c>
      <c r="F45" s="47"/>
    </row>
    <row r="46" spans="1:10" s="16" customFormat="1" x14ac:dyDescent="0.25">
      <c r="A46" s="18" t="s">
        <v>70</v>
      </c>
      <c r="B46" s="73">
        <v>915262</v>
      </c>
      <c r="C46" s="73">
        <v>775348</v>
      </c>
      <c r="D46" s="73">
        <v>158259</v>
      </c>
      <c r="E46" s="74">
        <f>7617+1194</f>
        <v>8811</v>
      </c>
      <c r="F46" s="47"/>
    </row>
    <row r="47" spans="1:10" s="16" customFormat="1" ht="16.5" thickBot="1" x14ac:dyDescent="0.3">
      <c r="A47" s="84" t="s">
        <v>71</v>
      </c>
      <c r="B47" s="85">
        <v>99293</v>
      </c>
      <c r="C47" s="85">
        <v>99303</v>
      </c>
      <c r="D47" s="85"/>
      <c r="E47" s="86"/>
      <c r="F47" s="47"/>
    </row>
    <row r="48" spans="1:10" s="16" customFormat="1" ht="16.5" thickBot="1" x14ac:dyDescent="0.3">
      <c r="A48" s="29" t="s">
        <v>28</v>
      </c>
      <c r="B48" s="87">
        <f>SUM(B42:B47)</f>
        <v>5892030</v>
      </c>
      <c r="C48" s="87">
        <f>SUM(C42:C47)</f>
        <v>5651504</v>
      </c>
      <c r="D48" s="87">
        <f>SUM(D43:D47)</f>
        <v>281316</v>
      </c>
      <c r="E48" s="88">
        <f>SUM(E42:E46)</f>
        <v>14377</v>
      </c>
      <c r="F48" s="8"/>
    </row>
    <row r="49" spans="1:8" s="58" customFormat="1" ht="15.75" customHeight="1" thickBot="1" x14ac:dyDescent="0.3">
      <c r="A49" s="101" t="s">
        <v>72</v>
      </c>
      <c r="B49" s="102"/>
      <c r="C49" s="102"/>
      <c r="D49" s="102">
        <f>B43+B44+B45+B46-C43-C44-C45-C46-D48-E48</f>
        <v>-55209</v>
      </c>
      <c r="E49" s="103"/>
      <c r="F49" s="90"/>
    </row>
    <row r="50" spans="1:8" s="1" customFormat="1" x14ac:dyDescent="0.25">
      <c r="A50" s="15" t="s">
        <v>11</v>
      </c>
      <c r="B50" s="8"/>
      <c r="C50" s="8"/>
      <c r="D50" s="8"/>
      <c r="E50" s="8"/>
      <c r="F50" s="8"/>
      <c r="G50" s="16"/>
      <c r="H50" s="16"/>
    </row>
  </sheetData>
  <mergeCells count="4">
    <mergeCell ref="B40:B41"/>
    <mergeCell ref="A39:E39"/>
    <mergeCell ref="A32:C32"/>
    <mergeCell ref="C40:E40"/>
  </mergeCells>
  <pageMargins left="0.31496062992125984" right="0.31496062992125984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2019-02-06T10:55:54Z</cp:lastPrinted>
  <dcterms:created xsi:type="dcterms:W3CDTF">2016-04-22T06:39:22Z</dcterms:created>
  <dcterms:modified xsi:type="dcterms:W3CDTF">2019-02-18T10:21:43Z</dcterms:modified>
</cp:coreProperties>
</file>