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D9" i="1" l="1"/>
  <c r="E13" i="1" l="1"/>
  <c r="E47" i="1" l="1"/>
  <c r="E24" i="1" l="1"/>
  <c r="D43" i="1" l="1"/>
  <c r="D42" i="1"/>
  <c r="E42" i="1" l="1"/>
  <c r="C42" i="1"/>
  <c r="B42" i="1"/>
  <c r="D29" i="1" l="1"/>
  <c r="B5" i="1" l="1"/>
  <c r="E18" i="1" l="1"/>
  <c r="E17" i="1" l="1"/>
  <c r="D17" i="1" s="1"/>
  <c r="D30" i="1"/>
  <c r="C31" i="1"/>
  <c r="D12" i="1"/>
  <c r="D28" i="1"/>
  <c r="A31" i="1"/>
  <c r="D24" i="1" l="1"/>
  <c r="D11" i="1" l="1"/>
  <c r="E15" i="1"/>
  <c r="E16" i="1"/>
  <c r="D14" i="1"/>
  <c r="D13" i="1" l="1"/>
  <c r="D10" i="1"/>
  <c r="E8" i="1"/>
  <c r="D18" i="1"/>
  <c r="D25" i="1" l="1"/>
  <c r="E9" i="1"/>
  <c r="E25" i="1" s="1"/>
  <c r="E31" i="1" l="1"/>
  <c r="D32" i="1" s="1"/>
</calcChain>
</file>

<file path=xl/sharedStrings.xml><?xml version="1.0" encoding="utf-8"?>
<sst xmlns="http://schemas.openxmlformats.org/spreadsheetml/2006/main" count="96" uniqueCount="68">
  <si>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</si>
  <si>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</si>
  <si>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</si>
  <si>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</si>
  <si>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</si>
  <si>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</si>
  <si>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</si>
  <si>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</si>
  <si>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</si>
  <si>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</si>
  <si>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</si>
  <si>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</si>
  <si>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</si>
  <si>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</si>
  <si>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</si>
  <si>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ул.Талвира,  д.8</t>
  </si>
  <si>
    <t>Остаток средств на конец периода (+ есть средства, -задолженность)</t>
  </si>
  <si>
    <t>июль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</si>
  <si>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</si>
  <si>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</si>
  <si>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</si>
  <si>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</si>
  <si>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</si>
  <si>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</si>
  <si>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</si>
  <si>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</si>
  <si>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</si>
  <si>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</si>
  <si>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</si>
  <si>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</si>
  <si>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Тариф на 1 кв.м., руб 1 полугодие/2 полугодие</t>
  </si>
  <si>
    <t>Приход,руб</t>
  </si>
  <si>
    <t>Расход,руб</t>
  </si>
  <si>
    <t>*электроизмерительные работы</t>
  </si>
  <si>
    <t>Начислено собственникам</t>
  </si>
  <si>
    <t>прочим потребит. и на производ. нужды</t>
  </si>
  <si>
    <t>2018 г</t>
  </si>
  <si>
    <t>Отчет по предоставлению коммунальных услуг по жилым помещениям за 2018 г</t>
  </si>
  <si>
    <t>по графику</t>
  </si>
  <si>
    <t>7. Обслуживание спецсчета</t>
  </si>
  <si>
    <t>8.Работы по ремонту общедомового имущества всего, в т.ч.</t>
  </si>
  <si>
    <t>Остаток средств на 01/01/2018 г  (+ есть средства, -задолженность)</t>
  </si>
  <si>
    <t>ремонт мягкой кровли кв.20,50</t>
  </si>
  <si>
    <t>сентябрь</t>
  </si>
  <si>
    <t>октябрь</t>
  </si>
  <si>
    <t>герметизация швов кв.7</t>
  </si>
  <si>
    <t>декабрь</t>
  </si>
  <si>
    <t>работы на общедомовой системе канализации в подвале п.1-5</t>
  </si>
  <si>
    <t>монтаж поливочного крана п.1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</si>
  <si>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</si>
  <si>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9. Расходы на коммун.услуги в целях содержания общего имущества дома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</si>
  <si>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</si>
  <si>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</si>
  <si>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</si>
  <si>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</si>
  <si>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</si>
  <si>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</si>
  <si>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</si>
  <si>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</si>
  <si>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</si>
  <si>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</si>
  <si>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</si>
  <si>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работы на общедомовой системе отопления кв.36</t>
  </si>
  <si>
    <t>Начислено взносов на капит.ремонт по состоянию на 01.01.2019г</t>
  </si>
  <si>
    <t>тыс.руб.</t>
  </si>
  <si>
    <t>Поступило взносов на капит.ремонт по состоянию на 01.01.2019г</t>
  </si>
  <si>
    <t xml:space="preserve">Израсходовано на капремонт со спецсчета в 2018 г </t>
  </si>
  <si>
    <t>Остаток средств на спецсчете на 01.01.2019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</si>
</sst>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1" fontId="3" fillId="0" borderId="0" xfId="0" applyNumberFormat="1" applyFont="1" applyFill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0" fontId="2" fillId="0" borderId="0" xfId="0" applyFont="1" applyFill="1" applyBorder="1"/>
    <xf numFmtId="2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2" fontId="3" fillId="2" borderId="5" xfId="0" applyNumberFormat="1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1" fontId="4" fillId="0" borderId="0" xfId="0" applyNumberFormat="1" applyFont="1" applyFill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2" borderId="9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1" fontId="4" fillId="0" borderId="0" xfId="0" applyNumberFormat="1" applyFont="1" applyFill="1" applyAlignment="1">
      <alignment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9" fillId="0" borderId="0" xfId="0" applyFont="1" applyFill="1"/>
    <xf numFmtId="0" fontId="0" fillId="0" borderId="0" xfId="0" applyFont="1" applyFill="1"/>
    <xf numFmtId="0" fontId="3" fillId="2" borderId="17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vertical="top"/>
    </xf>
    <xf numFmtId="0" fontId="6" fillId="0" borderId="9" xfId="0" applyFont="1" applyFill="1" applyBorder="1" applyAlignment="1">
      <alignment vertical="top" wrapText="1"/>
    </xf>
    <xf numFmtId="0" fontId="6" fillId="0" borderId="7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wrapText="1"/>
    </xf>
    <xf numFmtId="0" fontId="10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wrapText="1"/>
    </xf>
    <xf numFmtId="0" fontId="11" fillId="0" borderId="0" xfId="0" applyFont="1" applyFill="1"/>
    <xf numFmtId="1" fontId="6" fillId="0" borderId="7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10" fillId="0" borderId="0" xfId="0" applyFont="1" applyFill="1" applyBorder="1"/>
    <xf numFmtId="0" fontId="4" fillId="0" borderId="7" xfId="0" applyFont="1" applyFill="1" applyBorder="1" applyAlignment="1">
      <alignment vertical="top" wrapText="1"/>
    </xf>
    <xf numFmtId="165" fontId="4" fillId="0" borderId="1" xfId="1" applyNumberFormat="1" applyFont="1" applyFill="1" applyBorder="1" applyAlignment="1">
      <alignment vertical="top"/>
    </xf>
    <xf numFmtId="165" fontId="4" fillId="0" borderId="3" xfId="1" applyNumberFormat="1" applyFont="1" applyFill="1" applyBorder="1" applyAlignment="1">
      <alignment vertical="top"/>
    </xf>
    <xf numFmtId="165" fontId="6" fillId="0" borderId="14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7" xfId="1" applyNumberFormat="1" applyFont="1" applyFill="1" applyBorder="1" applyAlignment="1">
      <alignment vertical="top" wrapText="1"/>
    </xf>
    <xf numFmtId="165" fontId="6" fillId="0" borderId="8" xfId="1" applyNumberFormat="1" applyFont="1" applyFill="1" applyBorder="1" applyAlignment="1">
      <alignment vertical="top" wrapText="1"/>
    </xf>
    <xf numFmtId="165" fontId="8" fillId="2" borderId="7" xfId="1" applyNumberFormat="1" applyFont="1" applyFill="1" applyBorder="1" applyAlignment="1">
      <alignment vertical="top" wrapText="1"/>
    </xf>
    <xf numFmtId="165" fontId="8" fillId="2" borderId="8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>
      <alignment vertical="top" wrapText="1"/>
    </xf>
    <xf numFmtId="165" fontId="4" fillId="0" borderId="8" xfId="1" applyNumberFormat="1" applyFont="1" applyFill="1" applyBorder="1" applyAlignment="1">
      <alignment vertical="top" wrapText="1"/>
    </xf>
    <xf numFmtId="165" fontId="3" fillId="2" borderId="6" xfId="1" applyNumberFormat="1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vertical="top" wrapText="1"/>
    </xf>
    <xf numFmtId="165" fontId="4" fillId="0" borderId="7" xfId="1" applyNumberFormat="1" applyFont="1" applyFill="1" applyBorder="1" applyAlignment="1">
      <alignment vertical="top"/>
    </xf>
    <xf numFmtId="165" fontId="4" fillId="0" borderId="8" xfId="1" applyNumberFormat="1" applyFont="1" applyFill="1" applyBorder="1" applyAlignment="1">
      <alignment vertical="top"/>
    </xf>
    <xf numFmtId="165" fontId="3" fillId="0" borderId="11" xfId="1" applyNumberFormat="1" applyFont="1" applyFill="1" applyBorder="1" applyAlignment="1">
      <alignment vertical="top"/>
    </xf>
    <xf numFmtId="165" fontId="3" fillId="0" borderId="12" xfId="1" applyNumberFormat="1" applyFont="1" applyFill="1" applyBorder="1" applyAlignment="1">
      <alignment vertical="top"/>
    </xf>
    <xf numFmtId="0" fontId="12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19" xfId="0" applyFont="1" applyFill="1" applyBorder="1" applyAlignment="1">
      <alignment horizontal="center" vertical="top" wrapText="1"/>
    </xf>
    <xf numFmtId="2" fontId="4" fillId="0" borderId="19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vertical="top" wrapText="1"/>
    </xf>
    <xf numFmtId="0" fontId="4" fillId="0" borderId="22" xfId="0" applyFont="1" applyFill="1" applyBorder="1" applyAlignment="1">
      <alignment horizontal="center" vertical="top" wrapText="1"/>
    </xf>
    <xf numFmtId="2" fontId="4" fillId="0" borderId="22" xfId="0" applyNumberFormat="1" applyFont="1" applyFill="1" applyBorder="1" applyAlignment="1">
      <alignment vertical="top" wrapText="1"/>
    </xf>
    <xf numFmtId="0" fontId="4" fillId="0" borderId="24" xfId="0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vertical="top" wrapText="1"/>
    </xf>
    <xf numFmtId="1" fontId="3" fillId="2" borderId="11" xfId="0" applyNumberFormat="1" applyFont="1" applyFill="1" applyBorder="1" applyAlignment="1">
      <alignment vertical="top" wrapText="1"/>
    </xf>
    <xf numFmtId="1" fontId="4" fillId="2" borderId="11" xfId="0" applyNumberFormat="1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vertical="top" wrapText="1"/>
    </xf>
    <xf numFmtId="165" fontId="3" fillId="2" borderId="12" xfId="1" applyNumberFormat="1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165" fontId="6" fillId="0" borderId="19" xfId="1" applyNumberFormat="1" applyFont="1" applyFill="1" applyBorder="1" applyAlignment="1">
      <alignment vertical="top"/>
    </xf>
    <xf numFmtId="165" fontId="6" fillId="0" borderId="20" xfId="1" applyNumberFormat="1" applyFont="1" applyFill="1" applyBorder="1" applyAlignment="1">
      <alignment vertical="top"/>
    </xf>
    <xf numFmtId="166" fontId="8" fillId="0" borderId="0" xfId="1" applyNumberFormat="1" applyFont="1" applyFill="1" applyAlignment="1">
      <alignment vertical="top" wrapText="1"/>
    </xf>
    <xf numFmtId="0" fontId="5" fillId="0" borderId="0" xfId="0" applyFont="1" applyFill="1"/>
    <xf numFmtId="0" fontId="8" fillId="2" borderId="0" xfId="0" applyFont="1" applyFill="1" applyAlignment="1">
      <alignment vertical="top" wrapText="1"/>
    </xf>
    <xf numFmtId="0" fontId="10" fillId="2" borderId="0" xfId="0" applyFont="1" applyFill="1" applyAlignment="1"/>
    <xf numFmtId="0" fontId="6" fillId="2" borderId="0" xfId="0" applyFont="1" applyFill="1" applyAlignment="1">
      <alignment vertical="top" wrapText="1"/>
    </xf>
    <xf numFmtId="166" fontId="8" fillId="2" borderId="0" xfId="1" applyNumberFormat="1" applyFont="1" applyFill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65" fontId="3" fillId="0" borderId="0" xfId="1" applyNumberFormat="1" applyFont="1" applyFill="1" applyAlignment="1">
      <alignment horizontal="right" vertical="top" wrapText="1"/>
    </xf>
    <xf numFmtId="165" fontId="4" fillId="0" borderId="23" xfId="1" applyNumberFormat="1" applyFont="1" applyFill="1" applyBorder="1" applyAlignment="1">
      <alignment vertical="top" wrapText="1"/>
    </xf>
    <xf numFmtId="165" fontId="3" fillId="0" borderId="20" xfId="1" applyNumberFormat="1" applyFont="1" applyFill="1" applyBorder="1" applyAlignment="1">
      <alignment vertical="top" wrapText="1"/>
    </xf>
    <xf numFmtId="165" fontId="6" fillId="0" borderId="15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10" fillId="0" borderId="0" xfId="0" applyFont="1" applyAlignment="1"/>
    <xf numFmtId="0" fontId="0" fillId="0" borderId="0" xfId="0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topLeftCell="A43" zoomScale="75" zoomScaleNormal="75" workbookViewId="0">
      <selection activeCell="F1" sqref="F1"/>
    </sheetView>
  </sheetViews>
  <sheetFormatPr defaultRowHeight="15.75" x14ac:dyDescent="0.25"/>
  <cols>
    <col min="1" max="1" width="79.5703125" style="6" customWidth="1"/>
    <col min="2" max="3" width="13.28515625" style="6" customWidth="1"/>
    <col min="4" max="5" width="14.42578125" style="6" customWidth="1"/>
    <col min="6" max="6" width="9.140625" style="6"/>
    <col min="7" max="7" width="9.85546875" style="6" bestFit="1" customWidth="1"/>
    <col min="8" max="8" width="9.140625" style="15"/>
  </cols>
  <sheetData>
    <row r="1" spans="1:8" s="23" customFormat="1" ht="31.5" x14ac:dyDescent="0.25">
      <c r="A1" s="40" t="s">
        <v>11</v>
      </c>
      <c r="B1" s="6"/>
      <c r="C1" s="6" t="s">
        <v>36</v>
      </c>
      <c r="D1" s="41" t="s">
        <v>20</v>
      </c>
      <c r="E1" s="41">
        <v>12</v>
      </c>
      <c r="F1" s="6"/>
      <c r="G1" s="6"/>
      <c r="H1" s="22"/>
    </row>
    <row r="2" spans="1:8" s="23" customFormat="1" x14ac:dyDescent="0.25">
      <c r="A2" s="42" t="s">
        <v>15</v>
      </c>
      <c r="B2" s="6"/>
      <c r="C2" s="6"/>
      <c r="D2" s="6"/>
      <c r="E2" s="6"/>
      <c r="F2" s="6"/>
      <c r="G2" s="6"/>
      <c r="H2" s="22"/>
    </row>
    <row r="3" spans="1:8" s="23" customFormat="1" x14ac:dyDescent="0.25">
      <c r="A3" s="6" t="s">
        <v>24</v>
      </c>
      <c r="B3" s="6">
        <v>3477.9</v>
      </c>
      <c r="C3" s="6"/>
      <c r="D3" s="6"/>
      <c r="E3" s="6"/>
      <c r="F3" s="6"/>
      <c r="G3" s="6"/>
      <c r="H3" s="22"/>
    </row>
    <row r="4" spans="1:8" s="23" customFormat="1" x14ac:dyDescent="0.25">
      <c r="A4" s="6" t="s">
        <v>30</v>
      </c>
      <c r="B4" s="6">
        <v>18.190000000000001</v>
      </c>
      <c r="C4" s="6">
        <v>15.79</v>
      </c>
      <c r="D4" s="6"/>
      <c r="E4" s="6"/>
      <c r="F4" s="6"/>
      <c r="G4" s="6"/>
      <c r="H4" s="114"/>
    </row>
    <row r="5" spans="1:8" s="23" customFormat="1" x14ac:dyDescent="0.25">
      <c r="A5" s="6" t="s">
        <v>21</v>
      </c>
      <c r="B5" s="115">
        <f>B3*B4*9+B3*3*C4</f>
        <v>734115.1320000001</v>
      </c>
      <c r="C5" s="43"/>
      <c r="D5" s="43"/>
      <c r="E5" s="6"/>
      <c r="F5" s="43"/>
      <c r="G5" s="6"/>
      <c r="H5" s="114"/>
    </row>
    <row r="6" spans="1:8" s="23" customFormat="1" ht="16.5" thickBot="1" x14ac:dyDescent="0.3">
      <c r="A6" s="6" t="s">
        <v>0</v>
      </c>
      <c r="B6" s="6">
        <v>95.74</v>
      </c>
      <c r="C6" s="6"/>
      <c r="D6" s="6"/>
      <c r="E6" s="6"/>
      <c r="F6" s="43"/>
      <c r="G6" s="6"/>
      <c r="H6" s="114"/>
    </row>
    <row r="7" spans="1:8" s="24" customFormat="1" ht="63" x14ac:dyDescent="0.25">
      <c r="A7" s="3" t="s">
        <v>1</v>
      </c>
      <c r="B7" s="5" t="s">
        <v>12</v>
      </c>
      <c r="C7" s="5" t="s">
        <v>18</v>
      </c>
      <c r="D7" s="5" t="s">
        <v>22</v>
      </c>
      <c r="E7" s="4" t="s">
        <v>19</v>
      </c>
      <c r="F7" s="17"/>
      <c r="G7" s="7"/>
      <c r="H7" s="7"/>
    </row>
    <row r="8" spans="1:8" s="23" customFormat="1" ht="15.75" customHeight="1" x14ac:dyDescent="0.25">
      <c r="A8" s="8" t="s">
        <v>2</v>
      </c>
      <c r="B8" s="51" t="s">
        <v>13</v>
      </c>
      <c r="C8" s="113" t="s">
        <v>23</v>
      </c>
      <c r="D8" s="9">
        <v>0.92</v>
      </c>
      <c r="E8" s="79">
        <f>D8*B3*E1</f>
        <v>38396.016000000003</v>
      </c>
      <c r="F8" s="14"/>
      <c r="G8" s="6"/>
      <c r="H8" s="114"/>
    </row>
    <row r="9" spans="1:8" s="23" customFormat="1" ht="47.25" x14ac:dyDescent="0.25">
      <c r="A9" s="8" t="s">
        <v>3</v>
      </c>
      <c r="B9" s="51" t="s">
        <v>13</v>
      </c>
      <c r="C9" s="113" t="s">
        <v>23</v>
      </c>
      <c r="D9" s="9">
        <f>4.2+D10+D11+D12</f>
        <v>4.434001360974535</v>
      </c>
      <c r="E9" s="79">
        <f>D9*E1*B3</f>
        <v>185052.16000000003</v>
      </c>
      <c r="F9" s="14"/>
      <c r="G9" s="6"/>
      <c r="H9" s="114"/>
    </row>
    <row r="10" spans="1:8" s="23" customFormat="1" x14ac:dyDescent="0.25">
      <c r="A10" s="11" t="s">
        <v>4</v>
      </c>
      <c r="B10" s="51"/>
      <c r="C10" s="113" t="s">
        <v>23</v>
      </c>
      <c r="D10" s="9">
        <f>E10/E1/B3</f>
        <v>8.7217382136730012E-2</v>
      </c>
      <c r="E10" s="79">
        <v>3640</v>
      </c>
      <c r="F10" s="14"/>
      <c r="G10" s="6"/>
      <c r="H10" s="114"/>
    </row>
    <row r="11" spans="1:8" s="23" customFormat="1" x14ac:dyDescent="0.25">
      <c r="A11" s="11" t="s">
        <v>5</v>
      </c>
      <c r="B11" s="51"/>
      <c r="C11" s="113" t="s">
        <v>23</v>
      </c>
      <c r="D11" s="9">
        <f>E11/E1/B3</f>
        <v>0.14678397883780442</v>
      </c>
      <c r="E11" s="79">
        <v>6126</v>
      </c>
      <c r="F11" s="14"/>
      <c r="G11" s="6"/>
      <c r="H11" s="114"/>
    </row>
    <row r="12" spans="1:8" s="23" customFormat="1" x14ac:dyDescent="0.25">
      <c r="A12" s="11" t="s">
        <v>33</v>
      </c>
      <c r="B12" s="51"/>
      <c r="C12" s="113" t="s">
        <v>23</v>
      </c>
      <c r="D12" s="9">
        <f>E12/B3/E1</f>
        <v>0</v>
      </c>
      <c r="E12" s="79"/>
      <c r="F12" s="14"/>
      <c r="G12" s="6"/>
      <c r="H12" s="114"/>
    </row>
    <row r="13" spans="1:8" s="23" customFormat="1" ht="47.25" x14ac:dyDescent="0.25">
      <c r="A13" s="8" t="s">
        <v>6</v>
      </c>
      <c r="B13" s="51" t="s">
        <v>13</v>
      </c>
      <c r="C13" s="113" t="s">
        <v>23</v>
      </c>
      <c r="D13" s="9">
        <f>E13/E1/B3</f>
        <v>6.1460076482935095</v>
      </c>
      <c r="E13" s="79">
        <f>7634*2.8*E1</f>
        <v>256502.39999999997</v>
      </c>
      <c r="F13" s="14"/>
      <c r="G13" s="6"/>
      <c r="H13" s="114"/>
    </row>
    <row r="14" spans="1:8" s="23" customFormat="1" ht="15.75" customHeight="1" x14ac:dyDescent="0.25">
      <c r="A14" s="8" t="s">
        <v>7</v>
      </c>
      <c r="B14" s="51" t="s">
        <v>38</v>
      </c>
      <c r="C14" s="113" t="s">
        <v>23</v>
      </c>
      <c r="D14" s="9">
        <f>E14/E1/B3</f>
        <v>2.1187594046215628</v>
      </c>
      <c r="E14" s="79">
        <v>88426</v>
      </c>
      <c r="F14" s="14"/>
      <c r="G14" s="6"/>
      <c r="H14" s="114"/>
    </row>
    <row r="15" spans="1:8" s="23" customFormat="1" ht="15.75" customHeight="1" x14ac:dyDescent="0.25">
      <c r="A15" s="8" t="s">
        <v>8</v>
      </c>
      <c r="B15" s="51" t="s">
        <v>38</v>
      </c>
      <c r="C15" s="113" t="s">
        <v>23</v>
      </c>
      <c r="D15" s="9">
        <v>0.43</v>
      </c>
      <c r="E15" s="79">
        <f>D15*E1*B3</f>
        <v>17945.964</v>
      </c>
      <c r="F15" s="14"/>
      <c r="G15" s="6"/>
      <c r="H15" s="114"/>
    </row>
    <row r="16" spans="1:8" s="23" customFormat="1" ht="31.5" x14ac:dyDescent="0.25">
      <c r="A16" s="31" t="s">
        <v>49</v>
      </c>
      <c r="B16" s="52" t="s">
        <v>13</v>
      </c>
      <c r="C16" s="32" t="s">
        <v>23</v>
      </c>
      <c r="D16" s="13">
        <v>0.49</v>
      </c>
      <c r="E16" s="80">
        <f>D16*E1*B3</f>
        <v>20450.052</v>
      </c>
      <c r="F16" s="14"/>
      <c r="G16" s="6"/>
      <c r="H16" s="114"/>
    </row>
    <row r="17" spans="1:10" s="23" customFormat="1" ht="17.25" thickBot="1" x14ac:dyDescent="0.3">
      <c r="A17" s="31" t="s">
        <v>39</v>
      </c>
      <c r="B17" s="70" t="s">
        <v>13</v>
      </c>
      <c r="C17" s="32" t="s">
        <v>23</v>
      </c>
      <c r="D17" s="13">
        <f>E17/E1/B3</f>
        <v>0.15000000000000002</v>
      </c>
      <c r="E17" s="80">
        <f>0.18*B3*(E1-2)</f>
        <v>6260.22</v>
      </c>
      <c r="F17" s="6"/>
      <c r="G17" s="114"/>
      <c r="H17" s="87"/>
      <c r="I17" s="87"/>
      <c r="J17" s="87"/>
    </row>
    <row r="18" spans="1:10" s="23" customFormat="1" x14ac:dyDescent="0.25">
      <c r="A18" s="35" t="s">
        <v>40</v>
      </c>
      <c r="B18" s="36"/>
      <c r="C18" s="36"/>
      <c r="D18" s="37">
        <f>E18/E1/B3</f>
        <v>0.8836996942599461</v>
      </c>
      <c r="E18" s="81">
        <f>E19+E20+E21+E22+E23</f>
        <v>36881.03</v>
      </c>
      <c r="F18" s="14"/>
      <c r="G18" s="6"/>
      <c r="H18" s="22"/>
    </row>
    <row r="19" spans="1:10" s="54" customFormat="1" x14ac:dyDescent="0.25">
      <c r="A19" s="8" t="s">
        <v>42</v>
      </c>
      <c r="B19" s="30" t="s">
        <v>17</v>
      </c>
      <c r="C19" s="50" t="s">
        <v>23</v>
      </c>
      <c r="D19" s="10"/>
      <c r="E19" s="79">
        <v>13379.61</v>
      </c>
      <c r="F19" s="14"/>
      <c r="G19" s="6"/>
      <c r="H19" s="88"/>
    </row>
    <row r="20" spans="1:10" s="54" customFormat="1" x14ac:dyDescent="0.25">
      <c r="A20" s="8" t="s">
        <v>48</v>
      </c>
      <c r="B20" s="30" t="s">
        <v>43</v>
      </c>
      <c r="C20" s="50" t="s">
        <v>23</v>
      </c>
      <c r="D20" s="10"/>
      <c r="E20" s="79">
        <v>4285.7700000000004</v>
      </c>
      <c r="F20" s="14"/>
      <c r="G20" s="6"/>
      <c r="H20" s="88"/>
    </row>
    <row r="21" spans="1:10" s="54" customFormat="1" x14ac:dyDescent="0.25">
      <c r="A21" s="8" t="s">
        <v>62</v>
      </c>
      <c r="B21" s="30" t="s">
        <v>43</v>
      </c>
      <c r="C21" s="50" t="s">
        <v>23</v>
      </c>
      <c r="D21" s="10"/>
      <c r="E21" s="79">
        <v>932.6</v>
      </c>
      <c r="F21" s="14"/>
      <c r="G21" s="6"/>
      <c r="H21" s="88"/>
    </row>
    <row r="22" spans="1:10" s="54" customFormat="1" x14ac:dyDescent="0.25">
      <c r="A22" s="92" t="s">
        <v>45</v>
      </c>
      <c r="B22" s="30" t="s">
        <v>44</v>
      </c>
      <c r="C22" s="50" t="s">
        <v>23</v>
      </c>
      <c r="D22" s="9"/>
      <c r="E22" s="79">
        <v>5400</v>
      </c>
      <c r="F22" s="14"/>
      <c r="G22" s="6"/>
      <c r="H22" s="88"/>
    </row>
    <row r="23" spans="1:10" s="54" customFormat="1" ht="16.5" thickBot="1" x14ac:dyDescent="0.3">
      <c r="A23" s="93" t="s">
        <v>47</v>
      </c>
      <c r="B23" s="94" t="s">
        <v>46</v>
      </c>
      <c r="C23" s="95" t="s">
        <v>23</v>
      </c>
      <c r="D23" s="96"/>
      <c r="E23" s="116">
        <v>12883.05</v>
      </c>
      <c r="F23" s="14"/>
      <c r="G23" s="6"/>
      <c r="H23" s="89"/>
    </row>
    <row r="24" spans="1:10" s="28" customFormat="1" ht="15.75" customHeight="1" thickBot="1" x14ac:dyDescent="0.3">
      <c r="A24" s="97" t="s">
        <v>50</v>
      </c>
      <c r="B24" s="90"/>
      <c r="C24" s="90" t="s">
        <v>27</v>
      </c>
      <c r="D24" s="91">
        <f>E24/B3/E1</f>
        <v>0.84747021670164946</v>
      </c>
      <c r="E24" s="117">
        <f>D42+D43</f>
        <v>35369</v>
      </c>
      <c r="F24" s="18"/>
      <c r="G24" s="18"/>
      <c r="H24" s="27"/>
      <c r="I24" s="27"/>
      <c r="J24" s="27"/>
    </row>
    <row r="25" spans="1:10" s="23" customFormat="1" ht="16.5" thickBot="1" x14ac:dyDescent="0.3">
      <c r="A25" s="99" t="s">
        <v>9</v>
      </c>
      <c r="B25" s="100"/>
      <c r="C25" s="101"/>
      <c r="D25" s="102">
        <f>D8+D9+D13+D14+D15+D16+D18+D24+D17</f>
        <v>16.419938324851202</v>
      </c>
      <c r="E25" s="103">
        <f>E8+E9+E13+E14+E15+E16+E18+E24+E17</f>
        <v>685282.84200000006</v>
      </c>
      <c r="F25" s="29"/>
      <c r="G25" s="42"/>
      <c r="H25" s="16"/>
    </row>
    <row r="26" spans="1:10" s="28" customFormat="1" ht="16.5" thickBot="1" x14ac:dyDescent="0.3">
      <c r="A26" s="128" t="s">
        <v>28</v>
      </c>
      <c r="B26" s="129"/>
      <c r="C26" s="129"/>
      <c r="D26" s="55" t="s">
        <v>31</v>
      </c>
      <c r="E26" s="56" t="s">
        <v>32</v>
      </c>
      <c r="F26" s="29"/>
      <c r="G26" s="18"/>
      <c r="H26" s="57"/>
      <c r="I26" s="27"/>
      <c r="J26" s="27"/>
    </row>
    <row r="27" spans="1:10" s="62" customFormat="1" x14ac:dyDescent="0.25">
      <c r="A27" s="44" t="s">
        <v>41</v>
      </c>
      <c r="B27" s="33"/>
      <c r="C27" s="60" t="s">
        <v>27</v>
      </c>
      <c r="D27" s="73"/>
      <c r="E27" s="118">
        <v>-56345</v>
      </c>
      <c r="F27" s="19"/>
      <c r="G27" s="45"/>
      <c r="H27" s="61"/>
    </row>
    <row r="28" spans="1:10" s="62" customFormat="1" x14ac:dyDescent="0.25">
      <c r="A28" s="11" t="s">
        <v>14</v>
      </c>
      <c r="B28" s="25"/>
      <c r="C28" s="63" t="s">
        <v>27</v>
      </c>
      <c r="D28" s="119">
        <f>249*E1</f>
        <v>2988</v>
      </c>
      <c r="E28" s="74"/>
      <c r="F28" s="19"/>
      <c r="G28" s="45"/>
      <c r="H28" s="61"/>
    </row>
    <row r="29" spans="1:10" s="62" customFormat="1" ht="15.75" customHeight="1" x14ac:dyDescent="0.25">
      <c r="A29" s="11" t="s">
        <v>51</v>
      </c>
      <c r="B29" s="25"/>
      <c r="C29" s="63" t="s">
        <v>27</v>
      </c>
      <c r="D29" s="119">
        <f>3501.58+2323.08+3205.44</f>
        <v>9030.1</v>
      </c>
      <c r="E29" s="74"/>
      <c r="F29" s="21"/>
      <c r="G29" s="45"/>
      <c r="H29" s="61"/>
    </row>
    <row r="30" spans="1:10" s="65" customFormat="1" x14ac:dyDescent="0.25">
      <c r="A30" s="11" t="s">
        <v>34</v>
      </c>
      <c r="B30" s="25"/>
      <c r="C30" s="63" t="s">
        <v>27</v>
      </c>
      <c r="D30" s="119">
        <f>B5</f>
        <v>734115.1320000001</v>
      </c>
      <c r="E30" s="74"/>
      <c r="F30" s="20"/>
      <c r="G30" s="46"/>
      <c r="H30" s="64"/>
    </row>
    <row r="31" spans="1:10" s="65" customFormat="1" x14ac:dyDescent="0.25">
      <c r="A31" s="58" t="str">
        <f>A25</f>
        <v>итого расходы</v>
      </c>
      <c r="B31" s="59"/>
      <c r="C31" s="66" t="str">
        <f>C30</f>
        <v>руб.</v>
      </c>
      <c r="D31" s="75"/>
      <c r="E31" s="76">
        <f>E25</f>
        <v>685282.84200000006</v>
      </c>
      <c r="F31" s="20"/>
      <c r="G31" s="46"/>
      <c r="H31" s="64"/>
    </row>
    <row r="32" spans="1:10" s="69" customFormat="1" ht="15.75" customHeight="1" thickBot="1" x14ac:dyDescent="0.3">
      <c r="A32" s="47" t="s">
        <v>16</v>
      </c>
      <c r="B32" s="38"/>
      <c r="C32" s="67" t="s">
        <v>27</v>
      </c>
      <c r="D32" s="77">
        <f>D27+E27+D28+D29+D30-E31</f>
        <v>4505.390000000014</v>
      </c>
      <c r="E32" s="78"/>
      <c r="F32" s="19"/>
      <c r="G32" s="19"/>
      <c r="H32" s="68"/>
      <c r="I32" s="68"/>
      <c r="J32" s="68"/>
    </row>
    <row r="33" spans="1:9" s="23" customFormat="1" ht="16.5" customHeight="1" x14ac:dyDescent="0.25">
      <c r="A33" s="125" t="s">
        <v>37</v>
      </c>
      <c r="B33" s="126"/>
      <c r="C33" s="126"/>
      <c r="D33" s="126"/>
      <c r="E33" s="127"/>
      <c r="F33" s="48"/>
    </row>
    <row r="34" spans="1:9" s="54" customFormat="1" ht="15.75" customHeight="1" x14ac:dyDescent="0.25">
      <c r="A34" s="39" t="s">
        <v>25</v>
      </c>
      <c r="B34" s="123" t="s">
        <v>52</v>
      </c>
      <c r="C34" s="123" t="s">
        <v>29</v>
      </c>
      <c r="D34" s="130"/>
      <c r="E34" s="131"/>
      <c r="F34" s="2"/>
      <c r="G34" s="53"/>
      <c r="H34" s="53"/>
      <c r="I34" s="53"/>
    </row>
    <row r="35" spans="1:9" s="54" customFormat="1" ht="63" x14ac:dyDescent="0.25">
      <c r="A35" s="8"/>
      <c r="B35" s="124"/>
      <c r="C35" s="98" t="s">
        <v>53</v>
      </c>
      <c r="D35" s="98" t="s">
        <v>54</v>
      </c>
      <c r="E35" s="12" t="s">
        <v>35</v>
      </c>
      <c r="F35" s="2"/>
      <c r="G35" s="53"/>
      <c r="H35" s="53"/>
      <c r="I35" s="53"/>
    </row>
    <row r="36" spans="1:9" s="23" customFormat="1" ht="15.75" customHeight="1" x14ac:dyDescent="0.25">
      <c r="A36" s="26" t="s">
        <v>55</v>
      </c>
      <c r="B36" s="71">
        <v>899919</v>
      </c>
      <c r="C36" s="71">
        <v>899939</v>
      </c>
      <c r="D36" s="71"/>
      <c r="E36" s="72"/>
      <c r="F36" s="49"/>
    </row>
    <row r="37" spans="1:9" s="23" customFormat="1" ht="15.75" customHeight="1" x14ac:dyDescent="0.25">
      <c r="A37" s="26" t="s">
        <v>56</v>
      </c>
      <c r="B37" s="71">
        <v>412032</v>
      </c>
      <c r="C37" s="71">
        <v>397071</v>
      </c>
      <c r="D37" s="71">
        <v>22171</v>
      </c>
      <c r="E37" s="72"/>
      <c r="F37" s="49"/>
    </row>
    <row r="38" spans="1:9" s="23" customFormat="1" x14ac:dyDescent="0.25">
      <c r="A38" s="26" t="s">
        <v>57</v>
      </c>
      <c r="B38" s="71">
        <v>83749</v>
      </c>
      <c r="C38" s="71">
        <v>81918</v>
      </c>
      <c r="D38" s="71">
        <v>2451</v>
      </c>
      <c r="E38" s="72"/>
      <c r="F38" s="49"/>
    </row>
    <row r="39" spans="1:9" s="23" customFormat="1" x14ac:dyDescent="0.25">
      <c r="A39" s="26" t="s">
        <v>58</v>
      </c>
      <c r="B39" s="71">
        <v>150221</v>
      </c>
      <c r="C39" s="71">
        <v>146307</v>
      </c>
      <c r="D39" s="71">
        <v>5494</v>
      </c>
      <c r="E39" s="72"/>
      <c r="F39" s="49"/>
    </row>
    <row r="40" spans="1:9" s="23" customFormat="1" x14ac:dyDescent="0.25">
      <c r="A40" s="26" t="s">
        <v>59</v>
      </c>
      <c r="B40" s="71">
        <v>267502</v>
      </c>
      <c r="C40" s="71">
        <v>252839</v>
      </c>
      <c r="D40" s="71">
        <v>19544</v>
      </c>
      <c r="E40" s="72"/>
      <c r="F40" s="49"/>
    </row>
    <row r="41" spans="1:9" s="23" customFormat="1" ht="16.5" thickBot="1" x14ac:dyDescent="0.3">
      <c r="A41" s="82" t="s">
        <v>60</v>
      </c>
      <c r="B41" s="83">
        <v>38077</v>
      </c>
      <c r="C41" s="83">
        <v>38038</v>
      </c>
      <c r="D41" s="83"/>
      <c r="E41" s="84"/>
      <c r="F41" s="49"/>
    </row>
    <row r="42" spans="1:9" s="23" customFormat="1" ht="16.5" thickBot="1" x14ac:dyDescent="0.3">
      <c r="A42" s="34" t="s">
        <v>26</v>
      </c>
      <c r="B42" s="85">
        <f>SUM(B36:B41)</f>
        <v>1851500</v>
      </c>
      <c r="C42" s="85">
        <f>SUM(C36:C41)</f>
        <v>1816112</v>
      </c>
      <c r="D42" s="85">
        <f>SUM(D37:D41)</f>
        <v>49660</v>
      </c>
      <c r="E42" s="86">
        <f>SUM(E36:E40)</f>
        <v>0</v>
      </c>
      <c r="F42" s="6"/>
    </row>
    <row r="43" spans="1:9" s="62" customFormat="1" ht="15.75" customHeight="1" thickBot="1" x14ac:dyDescent="0.3">
      <c r="A43" s="104" t="s">
        <v>61</v>
      </c>
      <c r="B43" s="105"/>
      <c r="C43" s="105"/>
      <c r="D43" s="105">
        <f>B38+B39+B40-C38-C39-C40-D38-D39-D40-E40+B37-C37-D37</f>
        <v>-14291</v>
      </c>
      <c r="E43" s="106"/>
      <c r="F43" s="45"/>
    </row>
    <row r="44" spans="1:9" s="1" customFormat="1" x14ac:dyDescent="0.25">
      <c r="A44" s="120" t="s">
        <v>63</v>
      </c>
      <c r="B44" s="121"/>
      <c r="C44" s="121"/>
      <c r="D44" s="45" t="s">
        <v>64</v>
      </c>
      <c r="E44" s="107">
        <v>1020.1</v>
      </c>
      <c r="F44" s="6"/>
      <c r="G44" s="23"/>
      <c r="H44" s="23"/>
    </row>
    <row r="45" spans="1:9" s="23" customFormat="1" x14ac:dyDescent="0.25">
      <c r="A45" s="120" t="s">
        <v>65</v>
      </c>
      <c r="B45" s="121"/>
      <c r="C45" s="121"/>
      <c r="D45" s="45" t="s">
        <v>64</v>
      </c>
      <c r="E45" s="107">
        <v>858.62</v>
      </c>
      <c r="F45" s="2"/>
      <c r="G45" s="108"/>
    </row>
    <row r="46" spans="1:9" s="23" customFormat="1" x14ac:dyDescent="0.25">
      <c r="A46" s="120" t="s">
        <v>66</v>
      </c>
      <c r="B46" s="122"/>
      <c r="C46" s="122"/>
      <c r="D46" s="45" t="s">
        <v>64</v>
      </c>
      <c r="E46" s="107">
        <v>0</v>
      </c>
      <c r="F46" s="2"/>
      <c r="G46" s="108"/>
    </row>
    <row r="47" spans="1:9" s="1" customFormat="1" x14ac:dyDescent="0.25">
      <c r="A47" s="109" t="s">
        <v>67</v>
      </c>
      <c r="B47" s="110"/>
      <c r="C47" s="110"/>
      <c r="D47" s="111" t="s">
        <v>64</v>
      </c>
      <c r="E47" s="112">
        <f>E45-E46</f>
        <v>858.62</v>
      </c>
      <c r="F47" s="2"/>
      <c r="G47" s="108"/>
    </row>
    <row r="48" spans="1:9" s="1" customFormat="1" x14ac:dyDescent="0.25">
      <c r="A48" s="14" t="s">
        <v>10</v>
      </c>
      <c r="B48" s="6"/>
      <c r="C48" s="6"/>
      <c r="D48" s="6"/>
      <c r="E48" s="6"/>
      <c r="F48" s="6"/>
      <c r="G48" s="23"/>
      <c r="H48" s="23"/>
    </row>
  </sheetData>
  <mergeCells count="7">
    <mergeCell ref="A45:C45"/>
    <mergeCell ref="A46:C46"/>
    <mergeCell ref="B34:B35"/>
    <mergeCell ref="A33:E33"/>
    <mergeCell ref="A26:C26"/>
    <mergeCell ref="C34:E34"/>
    <mergeCell ref="A44:C44"/>
  </mergeCells>
  <pageMargins left="0.31496062992125984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2019-02-06T11:06:16Z</cp:lastPrinted>
  <dcterms:created xsi:type="dcterms:W3CDTF">2016-04-22T06:39:22Z</dcterms:created>
  <dcterms:modified xsi:type="dcterms:W3CDTF">2019-02-18T11:00:53Z</dcterms:modified>
</cp:coreProperties>
</file>