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3" i="1" l="1"/>
  <c r="D9" i="1" l="1"/>
  <c r="E51" i="1" l="1"/>
  <c r="E26" i="1" l="1"/>
  <c r="D47" i="1" l="1"/>
  <c r="D46" i="1"/>
  <c r="E46" i="1" l="1"/>
  <c r="C46" i="1"/>
  <c r="B46" i="1"/>
  <c r="D33" i="1" l="1"/>
  <c r="E17" i="1" l="1"/>
  <c r="E25" i="1" l="1"/>
  <c r="E18" i="1"/>
  <c r="E22" i="1" l="1"/>
  <c r="C32" i="1" l="1"/>
  <c r="E27" i="1" l="1"/>
  <c r="D27" i="1" s="1"/>
  <c r="D12" i="1" l="1"/>
  <c r="D31" i="1" l="1"/>
  <c r="C35" i="1"/>
  <c r="A35" i="1"/>
  <c r="D26" i="1" l="1"/>
  <c r="E16" i="1" l="1"/>
  <c r="E15" i="1"/>
  <c r="D11" i="1"/>
  <c r="D10" i="1"/>
  <c r="D14" i="1"/>
  <c r="E8" i="1"/>
  <c r="D13" i="1" l="1"/>
  <c r="D34" i="1"/>
  <c r="D17" i="1"/>
  <c r="D28" i="1" l="1"/>
  <c r="E9" i="1"/>
  <c r="E28" i="1" s="1"/>
  <c r="E35" i="1" l="1"/>
  <c r="D36" i="1" s="1"/>
</calcChain>
</file>

<file path=xl/sharedStrings.xml><?xml version="1.0" encoding="utf-8"?>
<sst xmlns="http://schemas.openxmlformats.org/spreadsheetml/2006/main" count="106" uniqueCount="73">
  <si>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</si>
  <si>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</si>
  <si>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</si>
  <si>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</si>
  <si>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</si>
  <si>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</si>
  <si>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</si>
  <si>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</si>
  <si>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</si>
  <si>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</si>
  <si>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</si>
  <si>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</si>
  <si>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</si>
  <si>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</si>
  <si>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</si>
  <si>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</si>
  <si>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д.13</t>
  </si>
  <si>
    <t>Остаток средств на конец периода (+ есть средства, -задолженность)</t>
  </si>
  <si>
    <t>август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</si>
  <si>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</si>
  <si>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</si>
  <si>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</si>
  <si>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</si>
  <si>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</si>
  <si>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руб</t>
  </si>
  <si>
    <t>Площадь дома, м2</t>
  </si>
  <si>
    <t>Ресурсоснабжающая организация (РСО)</t>
  </si>
  <si>
    <t>ИТОГО</t>
  </si>
  <si>
    <t>руб.</t>
  </si>
  <si>
    <t>7.Работы по ремонту общедомового имущества всего, в т.ч.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</si>
  <si>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</si>
  <si>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</si>
  <si>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</si>
  <si>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</si>
  <si>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</si>
  <si>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</si>
  <si>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</si>
  <si>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2018г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</si>
  <si>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</si>
  <si>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</si>
  <si>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</si>
  <si>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9.обслуживание спецсчета</t>
  </si>
  <si>
    <t>замена нижней разводки ГВС</t>
  </si>
  <si>
    <t>июль</t>
  </si>
  <si>
    <t>Получено средств от сдачи металлолома</t>
  </si>
  <si>
    <t>установка метал.сетки на фрамуги подвала</t>
  </si>
  <si>
    <t>работы на общедомой системе отопления, кв.58,28</t>
  </si>
  <si>
    <t>октябрь</t>
  </si>
  <si>
    <t>ремонт мягкой кровли кв.38,39</t>
  </si>
  <si>
    <t>май,окт</t>
  </si>
  <si>
    <t>ремонт и герметизация швов, кв.69,68</t>
  </si>
  <si>
    <t>установка и изготовление двери выхода на крышу и на чердак п.1,2-4 шт</t>
  </si>
  <si>
    <t>замена энергосберегающих светильников 36 шт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</si>
  <si>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</si>
  <si>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</si>
  <si>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</si>
  <si>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</si>
  <si>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</si>
  <si>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</si>
  <si>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</si>
  <si>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</si>
  <si>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</si>
  <si>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</si>
  <si>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</si>
  <si>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</si>
  <si>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</si>
  <si>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работы на общедомовой системе ГВС в подвале п.1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</si>
  <si>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</si>
  <si>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</si>
  <si>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</si>
  <si>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</si>
  <si>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</si>
  <si>
    <t>Стоимость выполн.работы(услуги) на 1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</si>
</sst>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8" fillId="2" borderId="1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9" fillId="0" borderId="0" xfId="0" applyFont="1" applyFill="1"/>
    <xf numFmtId="0" fontId="0" fillId="0" borderId="0" xfId="0" applyFont="1" applyFill="1"/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11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4" fillId="0" borderId="5" xfId="1" applyNumberFormat="1" applyFont="1" applyFill="1" applyBorder="1" applyAlignment="1">
      <alignment vertical="top" wrapText="1"/>
    </xf>
    <xf numFmtId="165" fontId="3" fillId="0" borderId="15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6" fillId="0" borderId="19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1" fontId="3" fillId="2" borderId="24" xfId="0" applyNumberFormat="1" applyFont="1" applyFill="1" applyBorder="1" applyAlignment="1">
      <alignment vertical="top" wrapText="1"/>
    </xf>
    <xf numFmtId="0" fontId="4" fillId="2" borderId="16" xfId="0" applyFont="1" applyFill="1" applyBorder="1" applyAlignment="1">
      <alignment horizontal="center" vertical="top" wrapText="1"/>
    </xf>
    <xf numFmtId="164" fontId="3" fillId="2" borderId="25" xfId="1" applyNumberFormat="1" applyFont="1" applyFill="1" applyBorder="1" applyAlignment="1">
      <alignment vertical="top" wrapText="1"/>
    </xf>
    <xf numFmtId="165" fontId="3" fillId="2" borderId="25" xfId="1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0" fontId="6" fillId="0" borderId="23" xfId="0" applyFont="1" applyFill="1" applyBorder="1" applyAlignment="1">
      <alignment vertical="top" wrapText="1"/>
    </xf>
    <xf numFmtId="165" fontId="6" fillId="0" borderId="24" xfId="1" applyNumberFormat="1" applyFont="1" applyFill="1" applyBorder="1" applyAlignment="1">
      <alignment vertical="top"/>
    </xf>
    <xf numFmtId="165" fontId="6" fillId="0" borderId="25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5" fillId="0" borderId="0" xfId="0" applyFont="1" applyFill="1"/>
    <xf numFmtId="0" fontId="8" fillId="2" borderId="0" xfId="0" applyFont="1" applyFill="1" applyAlignment="1">
      <alignment vertical="top" wrapText="1"/>
    </xf>
    <xf numFmtId="0" fontId="10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3" fillId="0" borderId="0" xfId="1" applyNumberFormat="1" applyFont="1" applyFill="1" applyAlignment="1">
      <alignment horizontal="right" vertical="top" wrapText="1"/>
    </xf>
    <xf numFmtId="2" fontId="4" fillId="0" borderId="24" xfId="0" applyNumberFormat="1" applyFont="1" applyFill="1" applyBorder="1" applyAlignment="1">
      <alignment vertical="top" wrapText="1"/>
    </xf>
    <xf numFmtId="165" fontId="4" fillId="0" borderId="25" xfId="1" applyNumberFormat="1" applyFont="1" applyFill="1" applyBorder="1" applyAlignment="1">
      <alignment vertical="top" wrapText="1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0" fillId="0" borderId="0" xfId="0" applyFont="1" applyAlignment="1"/>
    <xf numFmtId="0" fontId="0" fillId="0" borderId="0" xfId="0" applyAlignment="1"/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31" zoomScale="75" zoomScaleNormal="75" workbookViewId="0">
      <selection activeCell="F40" sqref="F40:F45"/>
    </sheetView>
  </sheetViews>
  <sheetFormatPr defaultRowHeight="15.75" x14ac:dyDescent="0.25"/>
  <cols>
    <col min="1" max="1" width="79.140625" style="8" customWidth="1"/>
    <col min="2" max="2" width="13.5703125" style="8" customWidth="1"/>
    <col min="3" max="3" width="13.7109375" style="8" customWidth="1"/>
    <col min="4" max="4" width="13.5703125" style="8" customWidth="1"/>
    <col min="5" max="5" width="14.140625" style="8" customWidth="1"/>
    <col min="6" max="6" width="11.85546875" style="8" bestFit="1" customWidth="1"/>
    <col min="7" max="7" width="9.140625" style="18"/>
  </cols>
  <sheetData>
    <row r="1" spans="1:7" s="20" customFormat="1" ht="31.5" x14ac:dyDescent="0.25">
      <c r="A1" s="37" t="s">
        <v>12</v>
      </c>
      <c r="B1" s="8"/>
      <c r="C1" s="8" t="s">
        <v>37</v>
      </c>
      <c r="D1" s="38" t="s">
        <v>22</v>
      </c>
      <c r="E1" s="38">
        <v>12</v>
      </c>
      <c r="F1" s="8"/>
      <c r="G1" s="32"/>
    </row>
    <row r="2" spans="1:7" s="20" customFormat="1" x14ac:dyDescent="0.25">
      <c r="A2" s="39" t="s">
        <v>16</v>
      </c>
      <c r="B2" s="8"/>
      <c r="C2" s="8"/>
      <c r="D2" s="8"/>
      <c r="E2" s="8"/>
      <c r="F2" s="8"/>
      <c r="G2" s="32"/>
    </row>
    <row r="3" spans="1:7" s="20" customFormat="1" ht="15.75" customHeight="1" x14ac:dyDescent="0.25">
      <c r="A3" s="8" t="s">
        <v>25</v>
      </c>
      <c r="B3" s="8">
        <v>4795.6499999999996</v>
      </c>
      <c r="C3" s="8"/>
      <c r="D3" s="8"/>
      <c r="E3" s="8"/>
      <c r="F3" s="8"/>
      <c r="G3" s="32"/>
    </row>
    <row r="4" spans="1:7" s="20" customFormat="1" ht="15.75" customHeight="1" x14ac:dyDescent="0.25">
      <c r="A4" s="8" t="s">
        <v>0</v>
      </c>
      <c r="B4" s="8">
        <v>20.47</v>
      </c>
      <c r="C4" s="8">
        <v>18.57</v>
      </c>
      <c r="D4" s="8"/>
      <c r="E4" s="8"/>
      <c r="F4" s="8"/>
      <c r="G4" s="32"/>
    </row>
    <row r="5" spans="1:7" s="20" customFormat="1" ht="15.75" customHeight="1" x14ac:dyDescent="0.25">
      <c r="A5" s="8" t="s">
        <v>23</v>
      </c>
      <c r="B5" s="120">
        <v>1150679</v>
      </c>
      <c r="C5" s="40"/>
      <c r="D5" s="40"/>
      <c r="E5" s="8"/>
      <c r="F5" s="40"/>
      <c r="G5" s="8"/>
    </row>
    <row r="6" spans="1:7" s="20" customFormat="1" ht="15.75" customHeight="1" thickBot="1" x14ac:dyDescent="0.3">
      <c r="A6" s="8" t="s">
        <v>1</v>
      </c>
      <c r="B6" s="8">
        <v>99.25</v>
      </c>
      <c r="C6" s="8"/>
      <c r="D6" s="8"/>
      <c r="E6" s="8"/>
      <c r="F6" s="40"/>
      <c r="G6" s="83"/>
    </row>
    <row r="7" spans="1:7" s="21" customFormat="1" ht="63.75" customHeight="1" x14ac:dyDescent="0.25">
      <c r="A7" s="5" t="s">
        <v>2</v>
      </c>
      <c r="B7" s="7" t="s">
        <v>13</v>
      </c>
      <c r="C7" s="7" t="s">
        <v>20</v>
      </c>
      <c r="D7" s="7" t="s">
        <v>72</v>
      </c>
      <c r="E7" s="6" t="s">
        <v>21</v>
      </c>
      <c r="F7" s="9"/>
      <c r="G7" s="9"/>
    </row>
    <row r="8" spans="1:7" s="20" customFormat="1" ht="15.75" customHeight="1" x14ac:dyDescent="0.25">
      <c r="A8" s="10" t="s">
        <v>3</v>
      </c>
      <c r="B8" s="26" t="s">
        <v>14</v>
      </c>
      <c r="C8" s="118" t="s">
        <v>24</v>
      </c>
      <c r="D8" s="11">
        <v>0.92</v>
      </c>
      <c r="E8" s="76">
        <f>D8*B3*E1</f>
        <v>52943.975999999995</v>
      </c>
      <c r="F8" s="8"/>
      <c r="G8" s="83"/>
    </row>
    <row r="9" spans="1:7" s="20" customFormat="1" ht="47.25" x14ac:dyDescent="0.25">
      <c r="A9" s="10" t="s">
        <v>4</v>
      </c>
      <c r="B9" s="26" t="s">
        <v>14</v>
      </c>
      <c r="C9" s="118" t="s">
        <v>24</v>
      </c>
      <c r="D9" s="11">
        <f>4.8+D10+D11+D12</f>
        <v>6.4826359999860985</v>
      </c>
      <c r="E9" s="76">
        <f>D9*E1*B3</f>
        <v>373061.44</v>
      </c>
      <c r="F9" s="8"/>
      <c r="G9" s="83"/>
    </row>
    <row r="10" spans="1:7" s="20" customFormat="1" ht="15.75" customHeight="1" x14ac:dyDescent="0.25">
      <c r="A10" s="13" t="s">
        <v>5</v>
      </c>
      <c r="B10" s="26"/>
      <c r="C10" s="118" t="s">
        <v>24</v>
      </c>
      <c r="D10" s="11">
        <f>E10/E1/B3</f>
        <v>0</v>
      </c>
      <c r="E10" s="76"/>
      <c r="F10" s="8"/>
      <c r="G10" s="83"/>
    </row>
    <row r="11" spans="1:7" s="20" customFormat="1" ht="15.75" customHeight="1" x14ac:dyDescent="0.25">
      <c r="A11" s="13" t="s">
        <v>6</v>
      </c>
      <c r="B11" s="26"/>
      <c r="C11" s="118" t="s">
        <v>24</v>
      </c>
      <c r="D11" s="11">
        <f>E11/B3/E1</f>
        <v>1.6826359999860987</v>
      </c>
      <c r="E11" s="76">
        <v>96832</v>
      </c>
      <c r="F11" s="8"/>
      <c r="G11" s="83"/>
    </row>
    <row r="12" spans="1:7" s="20" customFormat="1" ht="15.75" customHeight="1" x14ac:dyDescent="0.25">
      <c r="A12" s="13" t="s">
        <v>36</v>
      </c>
      <c r="B12" s="26"/>
      <c r="C12" s="118" t="s">
        <v>28</v>
      </c>
      <c r="D12" s="11">
        <f>E12/B3/E1</f>
        <v>0</v>
      </c>
      <c r="E12" s="76"/>
      <c r="F12" s="4"/>
      <c r="G12" s="3"/>
    </row>
    <row r="13" spans="1:7" s="20" customFormat="1" ht="47.25" x14ac:dyDescent="0.25">
      <c r="A13" s="10" t="s">
        <v>7</v>
      </c>
      <c r="B13" s="26" t="s">
        <v>14</v>
      </c>
      <c r="C13" s="118" t="s">
        <v>24</v>
      </c>
      <c r="D13" s="11">
        <f>E13/E1/B3</f>
        <v>4.833484512005672</v>
      </c>
      <c r="E13" s="76">
        <f>7993*2.9*E1</f>
        <v>278156.40000000002</v>
      </c>
      <c r="F13" s="8"/>
      <c r="G13" s="83"/>
    </row>
    <row r="14" spans="1:7" s="20" customFormat="1" ht="15.75" customHeight="1" x14ac:dyDescent="0.25">
      <c r="A14" s="10" t="s">
        <v>8</v>
      </c>
      <c r="B14" s="85" t="s">
        <v>40</v>
      </c>
      <c r="C14" s="118" t="s">
        <v>24</v>
      </c>
      <c r="D14" s="11">
        <f>E14/E1/B3</f>
        <v>1.4666068902720868</v>
      </c>
      <c r="E14" s="76">
        <v>84400</v>
      </c>
      <c r="F14" s="8"/>
      <c r="G14" s="83"/>
    </row>
    <row r="15" spans="1:7" s="20" customFormat="1" ht="15.75" customHeight="1" x14ac:dyDescent="0.25">
      <c r="A15" s="10" t="s">
        <v>9</v>
      </c>
      <c r="B15" s="85" t="s">
        <v>40</v>
      </c>
      <c r="C15" s="118" t="s">
        <v>24</v>
      </c>
      <c r="D15" s="11">
        <v>0.43</v>
      </c>
      <c r="E15" s="76">
        <f>D15*E1*B3</f>
        <v>24745.554</v>
      </c>
      <c r="F15" s="8"/>
      <c r="G15" s="83"/>
    </row>
    <row r="16" spans="1:7" s="20" customFormat="1" ht="32.25" thickBot="1" x14ac:dyDescent="0.3">
      <c r="A16" s="14" t="s">
        <v>53</v>
      </c>
      <c r="B16" s="28" t="s">
        <v>14</v>
      </c>
      <c r="C16" s="29" t="s">
        <v>24</v>
      </c>
      <c r="D16" s="15">
        <v>0.49</v>
      </c>
      <c r="E16" s="77">
        <f>D16*E1*B3</f>
        <v>28198.421999999999</v>
      </c>
      <c r="F16" s="8"/>
      <c r="G16" s="83"/>
    </row>
    <row r="17" spans="1:10" s="20" customFormat="1" x14ac:dyDescent="0.25">
      <c r="A17" s="89" t="s">
        <v>29</v>
      </c>
      <c r="B17" s="90"/>
      <c r="C17" s="90"/>
      <c r="D17" s="91">
        <f>E17/E1/B3</f>
        <v>4.0716712020268364</v>
      </c>
      <c r="E17" s="92">
        <f>E18+E19+E20+E21+E22+E23+E24+E25</f>
        <v>234315.71999999997</v>
      </c>
      <c r="F17" s="8"/>
      <c r="G17" s="119"/>
    </row>
    <row r="18" spans="1:10" s="22" customFormat="1" ht="15.75" customHeight="1" x14ac:dyDescent="0.25">
      <c r="A18" s="10" t="s">
        <v>50</v>
      </c>
      <c r="B18" s="26" t="s">
        <v>49</v>
      </c>
      <c r="C18" s="118" t="s">
        <v>24</v>
      </c>
      <c r="D18" s="12"/>
      <c r="E18" s="76">
        <f>12420+14400</f>
        <v>26820</v>
      </c>
      <c r="F18" s="39"/>
      <c r="G18" s="2"/>
    </row>
    <row r="19" spans="1:10" s="50" customFormat="1" ht="15.75" customHeight="1" x14ac:dyDescent="0.25">
      <c r="A19" s="10" t="s">
        <v>42</v>
      </c>
      <c r="B19" s="26" t="s">
        <v>43</v>
      </c>
      <c r="C19" s="118" t="s">
        <v>24</v>
      </c>
      <c r="D19" s="12"/>
      <c r="E19" s="76">
        <v>118181.9</v>
      </c>
      <c r="F19" s="8"/>
      <c r="G19" s="86"/>
    </row>
    <row r="20" spans="1:10" s="50" customFormat="1" ht="15.75" customHeight="1" x14ac:dyDescent="0.25">
      <c r="A20" s="10" t="s">
        <v>52</v>
      </c>
      <c r="B20" s="26" t="s">
        <v>18</v>
      </c>
      <c r="C20" s="118" t="s">
        <v>24</v>
      </c>
      <c r="D20" s="12"/>
      <c r="E20" s="76">
        <v>35147.78</v>
      </c>
      <c r="F20" s="8"/>
      <c r="G20" s="86"/>
    </row>
    <row r="21" spans="1:10" s="50" customFormat="1" ht="15.75" customHeight="1" x14ac:dyDescent="0.25">
      <c r="A21" s="10" t="s">
        <v>45</v>
      </c>
      <c r="B21" s="26" t="s">
        <v>18</v>
      </c>
      <c r="C21" s="118" t="s">
        <v>24</v>
      </c>
      <c r="D21" s="12"/>
      <c r="E21" s="76">
        <v>5472.18</v>
      </c>
      <c r="F21" s="8"/>
      <c r="G21" s="86"/>
    </row>
    <row r="22" spans="1:10" s="50" customFormat="1" ht="15.75" customHeight="1" x14ac:dyDescent="0.25">
      <c r="A22" s="10" t="s">
        <v>46</v>
      </c>
      <c r="B22" s="26" t="s">
        <v>19</v>
      </c>
      <c r="C22" s="118" t="s">
        <v>24</v>
      </c>
      <c r="D22" s="12"/>
      <c r="E22" s="76">
        <f>718.76+917.11</f>
        <v>1635.87</v>
      </c>
      <c r="F22" s="8"/>
      <c r="G22" s="86"/>
    </row>
    <row r="23" spans="1:10" s="50" customFormat="1" ht="15.75" customHeight="1" x14ac:dyDescent="0.25">
      <c r="A23" s="10" t="s">
        <v>66</v>
      </c>
      <c r="B23" s="26" t="s">
        <v>47</v>
      </c>
      <c r="C23" s="118" t="s">
        <v>24</v>
      </c>
      <c r="D23" s="12"/>
      <c r="E23" s="76">
        <v>2952.78</v>
      </c>
      <c r="F23" s="8"/>
      <c r="G23" s="86"/>
    </row>
    <row r="24" spans="1:10" s="50" customFormat="1" ht="15.75" customHeight="1" x14ac:dyDescent="0.25">
      <c r="A24" s="10" t="s">
        <v>48</v>
      </c>
      <c r="B24" s="26" t="s">
        <v>47</v>
      </c>
      <c r="C24" s="118" t="s">
        <v>24</v>
      </c>
      <c r="D24" s="12"/>
      <c r="E24" s="76">
        <v>17105.21</v>
      </c>
      <c r="F24" s="8"/>
      <c r="G24" s="86"/>
    </row>
    <row r="25" spans="1:10" s="50" customFormat="1" ht="15.75" customHeight="1" thickBot="1" x14ac:dyDescent="0.3">
      <c r="A25" s="93" t="s">
        <v>51</v>
      </c>
      <c r="B25" s="57" t="s">
        <v>47</v>
      </c>
      <c r="C25" s="30" t="s">
        <v>24</v>
      </c>
      <c r="D25" s="94"/>
      <c r="E25" s="78">
        <f>14000+13000</f>
        <v>27000</v>
      </c>
      <c r="F25" s="8"/>
      <c r="G25" s="86"/>
    </row>
    <row r="26" spans="1:10" s="25" customFormat="1" ht="16.5" thickBot="1" x14ac:dyDescent="0.3">
      <c r="A26" s="98" t="s">
        <v>54</v>
      </c>
      <c r="B26" s="99"/>
      <c r="C26" s="99" t="s">
        <v>24</v>
      </c>
      <c r="D26" s="100">
        <f>E26/B3/E1</f>
        <v>1.6603762437486751</v>
      </c>
      <c r="E26" s="79">
        <f>D46+D47</f>
        <v>95551</v>
      </c>
      <c r="F26" s="34"/>
      <c r="G26" s="35"/>
      <c r="H26" s="24"/>
      <c r="I26" s="24"/>
      <c r="J26" s="24"/>
    </row>
    <row r="27" spans="1:10" s="25" customFormat="1" ht="16.5" thickBot="1" x14ac:dyDescent="0.3">
      <c r="A27" s="96" t="s">
        <v>41</v>
      </c>
      <c r="B27" s="97"/>
      <c r="C27" s="97" t="s">
        <v>28</v>
      </c>
      <c r="D27" s="121">
        <f>E27/E1/B3</f>
        <v>0.105</v>
      </c>
      <c r="E27" s="122">
        <f>B3*0.18*(E1-5)</f>
        <v>6042.5189999999993</v>
      </c>
      <c r="F27" s="34"/>
      <c r="G27" s="35"/>
      <c r="H27" s="24"/>
      <c r="I27" s="24"/>
      <c r="J27" s="24"/>
    </row>
    <row r="28" spans="1:10" s="20" customFormat="1" ht="16.5" thickBot="1" x14ac:dyDescent="0.3">
      <c r="A28" s="101" t="s">
        <v>10</v>
      </c>
      <c r="B28" s="102"/>
      <c r="C28" s="103" t="s">
        <v>28</v>
      </c>
      <c r="D28" s="104">
        <f>D8+D9+D13+D14+D15+D16+D17+D26+D27</f>
        <v>20.45977484803937</v>
      </c>
      <c r="E28" s="105">
        <f>E8+E9+E13+E14+E15+E16+E17+E26+E27</f>
        <v>1177415.0310000002</v>
      </c>
      <c r="F28" s="41"/>
      <c r="G28" s="19"/>
    </row>
    <row r="29" spans="1:10" s="25" customFormat="1" ht="16.5" thickBot="1" x14ac:dyDescent="0.3">
      <c r="A29" s="125" t="s">
        <v>30</v>
      </c>
      <c r="B29" s="126"/>
      <c r="C29" s="126"/>
      <c r="D29" s="51" t="s">
        <v>32</v>
      </c>
      <c r="E29" s="52" t="s">
        <v>33</v>
      </c>
      <c r="F29" s="53"/>
      <c r="G29" s="34"/>
      <c r="H29" s="54"/>
      <c r="I29" s="24"/>
      <c r="J29" s="24"/>
    </row>
    <row r="30" spans="1:10" s="60" customFormat="1" x14ac:dyDescent="0.25">
      <c r="A30" s="42" t="s">
        <v>38</v>
      </c>
      <c r="B30" s="31"/>
      <c r="C30" s="58" t="s">
        <v>28</v>
      </c>
      <c r="D30" s="123">
        <v>35284</v>
      </c>
      <c r="E30" s="84"/>
      <c r="F30" s="43"/>
      <c r="G30" s="59"/>
    </row>
    <row r="31" spans="1:10" s="60" customFormat="1" x14ac:dyDescent="0.25">
      <c r="A31" s="13" t="s">
        <v>15</v>
      </c>
      <c r="B31" s="27"/>
      <c r="C31" s="61" t="s">
        <v>28</v>
      </c>
      <c r="D31" s="124">
        <f>1480*E1</f>
        <v>17760</v>
      </c>
      <c r="E31" s="71"/>
      <c r="F31" s="43"/>
      <c r="G31" s="59"/>
    </row>
    <row r="32" spans="1:10" s="60" customFormat="1" x14ac:dyDescent="0.25">
      <c r="A32" s="13" t="s">
        <v>44</v>
      </c>
      <c r="B32" s="27"/>
      <c r="C32" s="61" t="str">
        <f>C31</f>
        <v>руб.</v>
      </c>
      <c r="D32" s="124">
        <v>1850</v>
      </c>
      <c r="E32" s="71"/>
      <c r="F32" s="87"/>
      <c r="G32" s="88"/>
    </row>
    <row r="33" spans="1:10" s="60" customFormat="1" x14ac:dyDescent="0.25">
      <c r="A33" s="13" t="s">
        <v>55</v>
      </c>
      <c r="B33" s="27"/>
      <c r="C33" s="61" t="s">
        <v>28</v>
      </c>
      <c r="D33" s="124">
        <f>472.19+695.5+1266.42</f>
        <v>2434.11</v>
      </c>
      <c r="E33" s="71"/>
      <c r="F33" s="43"/>
      <c r="G33" s="59"/>
    </row>
    <row r="34" spans="1:10" s="63" customFormat="1" x14ac:dyDescent="0.25">
      <c r="A34" s="13" t="s">
        <v>34</v>
      </c>
      <c r="B34" s="27"/>
      <c r="C34" s="61" t="s">
        <v>28</v>
      </c>
      <c r="D34" s="124">
        <f>B5</f>
        <v>1150679</v>
      </c>
      <c r="E34" s="71"/>
      <c r="F34" s="44"/>
      <c r="G34" s="62"/>
    </row>
    <row r="35" spans="1:10" s="63" customFormat="1" x14ac:dyDescent="0.25">
      <c r="A35" s="55" t="str">
        <f>A28</f>
        <v>итого расходы</v>
      </c>
      <c r="B35" s="56"/>
      <c r="C35" s="64" t="str">
        <f>C28</f>
        <v>руб.</v>
      </c>
      <c r="D35" s="72"/>
      <c r="E35" s="73">
        <f>E28</f>
        <v>1177415.0310000002</v>
      </c>
      <c r="F35" s="44"/>
      <c r="G35" s="62"/>
    </row>
    <row r="36" spans="1:10" s="68" customFormat="1" ht="15.75" customHeight="1" thickBot="1" x14ac:dyDescent="0.3">
      <c r="A36" s="45" t="s">
        <v>17</v>
      </c>
      <c r="B36" s="33"/>
      <c r="C36" s="65" t="s">
        <v>28</v>
      </c>
      <c r="D36" s="74">
        <f>D30+D31+D32+D33+D34-E35</f>
        <v>30592.078999999911</v>
      </c>
      <c r="E36" s="75"/>
      <c r="F36" s="46"/>
      <c r="G36" s="66"/>
      <c r="H36" s="67"/>
      <c r="I36" s="67"/>
      <c r="J36" s="67"/>
    </row>
    <row r="37" spans="1:10" s="20" customFormat="1" ht="16.5" customHeight="1" x14ac:dyDescent="0.25">
      <c r="A37" s="134" t="s">
        <v>39</v>
      </c>
      <c r="B37" s="135"/>
      <c r="C37" s="135"/>
      <c r="D37" s="135"/>
      <c r="E37" s="136"/>
      <c r="F37" s="47"/>
    </row>
    <row r="38" spans="1:10" s="50" customFormat="1" ht="15.75" customHeight="1" x14ac:dyDescent="0.25">
      <c r="A38" s="36" t="s">
        <v>26</v>
      </c>
      <c r="B38" s="127" t="s">
        <v>56</v>
      </c>
      <c r="C38" s="127" t="s">
        <v>31</v>
      </c>
      <c r="D38" s="128"/>
      <c r="E38" s="129"/>
      <c r="F38" s="4"/>
      <c r="G38" s="49"/>
      <c r="H38" s="49"/>
      <c r="I38" s="49"/>
    </row>
    <row r="39" spans="1:10" s="50" customFormat="1" ht="63" x14ac:dyDescent="0.25">
      <c r="A39" s="10"/>
      <c r="B39" s="133"/>
      <c r="C39" s="95" t="s">
        <v>57</v>
      </c>
      <c r="D39" s="95" t="s">
        <v>58</v>
      </c>
      <c r="E39" s="82" t="s">
        <v>35</v>
      </c>
      <c r="F39" s="4"/>
      <c r="G39" s="49"/>
      <c r="H39" s="49"/>
      <c r="I39" s="49"/>
    </row>
    <row r="40" spans="1:10" s="20" customFormat="1" x14ac:dyDescent="0.25">
      <c r="A40" s="23" t="s">
        <v>59</v>
      </c>
      <c r="B40" s="69">
        <v>1267504</v>
      </c>
      <c r="C40" s="69">
        <v>1267505</v>
      </c>
      <c r="D40" s="69"/>
      <c r="E40" s="70"/>
      <c r="F40" s="48"/>
    </row>
    <row r="41" spans="1:10" s="20" customFormat="1" ht="15.75" customHeight="1" x14ac:dyDescent="0.25">
      <c r="A41" s="23" t="s">
        <v>60</v>
      </c>
      <c r="B41" s="69">
        <v>485704</v>
      </c>
      <c r="C41" s="69">
        <v>446825</v>
      </c>
      <c r="D41" s="69">
        <v>46199</v>
      </c>
      <c r="E41" s="70"/>
      <c r="F41" s="48"/>
    </row>
    <row r="42" spans="1:10" s="20" customFormat="1" x14ac:dyDescent="0.25">
      <c r="A42" s="23" t="s">
        <v>61</v>
      </c>
      <c r="B42" s="69">
        <v>87696</v>
      </c>
      <c r="C42" s="69">
        <v>83596</v>
      </c>
      <c r="D42" s="69">
        <v>4789</v>
      </c>
      <c r="E42" s="70"/>
      <c r="F42" s="48"/>
    </row>
    <row r="43" spans="1:10" s="20" customFormat="1" x14ac:dyDescent="0.25">
      <c r="A43" s="23" t="s">
        <v>62</v>
      </c>
      <c r="B43" s="69">
        <v>163592</v>
      </c>
      <c r="C43" s="69">
        <v>154466</v>
      </c>
      <c r="D43" s="69">
        <v>11238</v>
      </c>
      <c r="E43" s="70"/>
      <c r="F43" s="48"/>
    </row>
    <row r="44" spans="1:10" s="20" customFormat="1" x14ac:dyDescent="0.25">
      <c r="A44" s="23" t="s">
        <v>63</v>
      </c>
      <c r="B44" s="69">
        <v>353575</v>
      </c>
      <c r="C44" s="69">
        <v>310129</v>
      </c>
      <c r="D44" s="69">
        <v>48780</v>
      </c>
      <c r="E44" s="70"/>
      <c r="F44" s="48"/>
    </row>
    <row r="45" spans="1:10" s="20" customFormat="1" ht="16.5" thickBot="1" x14ac:dyDescent="0.3">
      <c r="A45" s="106" t="s">
        <v>64</v>
      </c>
      <c r="B45" s="107">
        <v>51132</v>
      </c>
      <c r="C45" s="107">
        <v>51140</v>
      </c>
      <c r="D45" s="107"/>
      <c r="E45" s="108"/>
      <c r="F45" s="48"/>
    </row>
    <row r="46" spans="1:10" s="20" customFormat="1" ht="16.5" thickBot="1" x14ac:dyDescent="0.3">
      <c r="A46" s="16" t="s">
        <v>27</v>
      </c>
      <c r="B46" s="80">
        <f>SUM(B40:B45)</f>
        <v>2409203</v>
      </c>
      <c r="C46" s="80">
        <f>SUM(C40:C45)</f>
        <v>2313661</v>
      </c>
      <c r="D46" s="80">
        <f>SUM(D41:D45)</f>
        <v>111006</v>
      </c>
      <c r="E46" s="81">
        <f>SUM(E40:E44)</f>
        <v>0</v>
      </c>
      <c r="F46" s="8"/>
    </row>
    <row r="47" spans="1:10" s="60" customFormat="1" ht="15.75" customHeight="1" thickBot="1" x14ac:dyDescent="0.3">
      <c r="A47" s="109" t="s">
        <v>65</v>
      </c>
      <c r="B47" s="110"/>
      <c r="C47" s="110"/>
      <c r="D47" s="110">
        <f>B42+B43+B44-C42-C43-C44-D42-D43-D44-E44+B41-C41-D41</f>
        <v>-15455</v>
      </c>
      <c r="E47" s="111"/>
      <c r="F47" s="43"/>
    </row>
    <row r="48" spans="1:10" s="1" customFormat="1" x14ac:dyDescent="0.25">
      <c r="A48" s="130" t="s">
        <v>67</v>
      </c>
      <c r="B48" s="131"/>
      <c r="C48" s="131"/>
      <c r="D48" s="43" t="s">
        <v>68</v>
      </c>
      <c r="E48" s="112">
        <v>1397.1</v>
      </c>
      <c r="F48" s="8"/>
      <c r="G48" s="20"/>
      <c r="H48" s="20"/>
    </row>
    <row r="49" spans="1:8" s="20" customFormat="1" x14ac:dyDescent="0.25">
      <c r="A49" s="130" t="s">
        <v>69</v>
      </c>
      <c r="B49" s="131"/>
      <c r="C49" s="131"/>
      <c r="D49" s="43" t="s">
        <v>68</v>
      </c>
      <c r="E49" s="112">
        <v>1240.18</v>
      </c>
      <c r="F49" s="4"/>
      <c r="G49" s="113"/>
    </row>
    <row r="50" spans="1:8" s="20" customFormat="1" x14ac:dyDescent="0.25">
      <c r="A50" s="130" t="s">
        <v>70</v>
      </c>
      <c r="B50" s="132"/>
      <c r="C50" s="132"/>
      <c r="D50" s="43" t="s">
        <v>68</v>
      </c>
      <c r="E50" s="112">
        <v>0</v>
      </c>
      <c r="F50" s="4"/>
      <c r="G50" s="113"/>
    </row>
    <row r="51" spans="1:8" s="1" customFormat="1" x14ac:dyDescent="0.25">
      <c r="A51" s="114" t="s">
        <v>71</v>
      </c>
      <c r="B51" s="115"/>
      <c r="C51" s="115"/>
      <c r="D51" s="116" t="s">
        <v>68</v>
      </c>
      <c r="E51" s="117">
        <f>E49-E50</f>
        <v>1240.18</v>
      </c>
      <c r="F51" s="4"/>
      <c r="G51" s="113"/>
    </row>
    <row r="52" spans="1:8" s="1" customFormat="1" x14ac:dyDescent="0.25">
      <c r="A52" s="17" t="s">
        <v>11</v>
      </c>
      <c r="B52" s="8"/>
      <c r="C52" s="8"/>
      <c r="D52" s="8"/>
      <c r="E52" s="8"/>
      <c r="F52" s="8"/>
      <c r="G52" s="20"/>
      <c r="H52" s="20"/>
    </row>
  </sheetData>
  <mergeCells count="7">
    <mergeCell ref="A29:C29"/>
    <mergeCell ref="C38:E38"/>
    <mergeCell ref="A49:C49"/>
    <mergeCell ref="A50:C50"/>
    <mergeCell ref="A48:C48"/>
    <mergeCell ref="B38:B39"/>
    <mergeCell ref="A37:E37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2019-02-08T08:27:05Z</cp:lastPrinted>
  <dcterms:created xsi:type="dcterms:W3CDTF">2016-04-22T06:39:22Z</dcterms:created>
  <dcterms:modified xsi:type="dcterms:W3CDTF">2019-02-18T10:24:01Z</dcterms:modified>
</cp:coreProperties>
</file>