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37" i="1" l="1"/>
  <c r="D9" i="1" l="1"/>
  <c r="E13" i="1" l="1"/>
  <c r="D17" i="1" l="1"/>
  <c r="E52" i="1" l="1"/>
  <c r="E28" i="1" l="1"/>
  <c r="D48" i="1" l="1"/>
  <c r="D47" i="1"/>
  <c r="E47" i="1" l="1"/>
  <c r="C47" i="1"/>
  <c r="B47" i="1"/>
  <c r="D34" i="1" l="1"/>
  <c r="E18" i="1" l="1"/>
  <c r="B5" i="1" l="1"/>
  <c r="E20" i="1" l="1"/>
  <c r="E22" i="1"/>
  <c r="E19" i="1"/>
  <c r="D12" i="1" l="1"/>
  <c r="E29" i="1" l="1"/>
  <c r="D29" i="1" s="1"/>
  <c r="D35" i="1" l="1"/>
  <c r="D33" i="1" l="1"/>
  <c r="C36" i="1"/>
  <c r="A36" i="1"/>
  <c r="D28" i="1" l="1"/>
  <c r="D11" i="1"/>
  <c r="D10" i="1"/>
  <c r="E16" i="1"/>
  <c r="E15" i="1"/>
  <c r="D14" i="1"/>
  <c r="E8" i="1"/>
  <c r="D13" i="1"/>
  <c r="D30" i="1" s="1"/>
  <c r="D18" i="1"/>
  <c r="E9" i="1" l="1"/>
  <c r="E30" i="1" s="1"/>
  <c r="E36" i="1" l="1"/>
</calcChain>
</file>

<file path=xl/sharedStrings.xml><?xml version="1.0" encoding="utf-8"?>
<sst xmlns="http://schemas.openxmlformats.org/spreadsheetml/2006/main" count="110" uniqueCount="75">
  <si>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</si>
  <si>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</si>
  <si>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</si>
  <si>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</si>
  <si>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</si>
  <si>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</si>
  <si>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</si>
  <si>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</si>
  <si>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</si>
  <si>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</si>
  <si>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</si>
  <si>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</si>
  <si>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</si>
  <si>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</si>
  <si>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</si>
  <si>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д.14</t>
  </si>
  <si>
    <t>июнь</t>
  </si>
  <si>
    <t>Остаток средств на конец периода (+ есть средства, -задолженность)</t>
  </si>
  <si>
    <t>август</t>
  </si>
  <si>
    <t>единица измерения работы и услуги</t>
  </si>
  <si>
    <t>Цена выполненной работы и услуги в руб.</t>
  </si>
  <si>
    <t>Стоимость выполн.работы /услуги на 1 кв.м.</t>
  </si>
  <si>
    <t>Начислено за данный период по статье "содержание помещения",руб</t>
  </si>
  <si>
    <t>Кол-во месяцев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</si>
  <si>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</si>
  <si>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</si>
  <si>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</si>
  <si>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</si>
  <si>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</si>
  <si>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</si>
  <si>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</si>
  <si>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Тариф на 1 кв.м., руб 1 полугодие/2 полугодие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</si>
  <si>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</si>
  <si>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</si>
  <si>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</si>
  <si>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</si>
  <si>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2018 г</t>
  </si>
  <si>
    <t>Остаток средств на 01/01/2018 г (+ есть средства, -задолженность)</t>
  </si>
  <si>
    <t>Отчет по предоставлению коммунальных услуг по жилым помещениям за 2018 г</t>
  </si>
  <si>
    <t>по графику</t>
  </si>
  <si>
    <t>ремонт отмостков вокруг дома</t>
  </si>
  <si>
    <t>ремонт мягкой кровли кв.58,77</t>
  </si>
  <si>
    <t>установка досок объявлений п.1,2,3,4</t>
  </si>
  <si>
    <t xml:space="preserve">*обслуживание домовых приборов учета </t>
  </si>
  <si>
    <t>работы на общедомовой системе канализации кв.18,26,71</t>
  </si>
  <si>
    <t>март,май,окт</t>
  </si>
  <si>
    <t>ремонт мягкой кровли балк.козырьков кв.57,80</t>
  </si>
  <si>
    <t>июнь,окт</t>
  </si>
  <si>
    <t>май,окт</t>
  </si>
  <si>
    <t>установка видеокамер наблюдения на входах в подъезды 5 шт</t>
  </si>
  <si>
    <t>декабрь</t>
  </si>
  <si>
    <t>работы на общедомовой системе ХВС п.2</t>
  </si>
  <si>
    <t>ремонт и восстановление межпанельных швов, кв.4,55,70,73</t>
  </si>
  <si>
    <t>изготовление и установка двери выхода на чердак п.4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</si>
  <si>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</si>
  <si>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</si>
  <si>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</si>
  <si>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</si>
  <si>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</si>
  <si>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</si>
  <si>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</si>
  <si>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</si>
  <si>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</si>
  <si>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</si>
  <si>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</si>
  <si>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</si>
  <si>
    <t>Начислено взносов на капит.ремонт по состоянию на 01.01.2019г</t>
  </si>
  <si>
    <t>тыс.руб.</t>
  </si>
  <si>
    <t>Поступило взносов на капит.ремонт по состоянию на 01.01.2019г</t>
  </si>
  <si>
    <t xml:space="preserve">Израсходовано на капремонт со спецсчета в 2018 г </t>
  </si>
  <si>
    <t>Остаток средств на спецсчете на 01.01.2019 г</t>
  </si>
  <si>
    <t>7.Абонплата по услуге Видеоконтроль</t>
  </si>
  <si>
    <t>8.Работы по ремонту общедомового имущества всего, в т.ч.</t>
  </si>
  <si>
    <t>9. Расходы на коммун.услуги в целях содержания общего имущества дома</t>
  </si>
  <si>
    <t>10.обслуживание спецсчета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</si>
</sst>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/>
    <xf numFmtId="0" fontId="4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6" fillId="0" borderId="1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3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 wrapText="1"/>
    </xf>
    <xf numFmtId="1" fontId="3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Alignment="1">
      <alignment vertical="top"/>
    </xf>
    <xf numFmtId="0" fontId="9" fillId="0" borderId="0" xfId="0" applyFont="1" applyFill="1"/>
    <xf numFmtId="0" fontId="0" fillId="0" borderId="0" xfId="0" applyFont="1" applyFill="1"/>
    <xf numFmtId="0" fontId="3" fillId="2" borderId="20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/>
    </xf>
    <xf numFmtId="0" fontId="10" fillId="0" borderId="0" xfId="0" applyFont="1" applyFill="1"/>
    <xf numFmtId="0" fontId="8" fillId="0" borderId="0" xfId="0" applyFont="1" applyFill="1" applyAlignment="1">
      <alignment vertical="top"/>
    </xf>
    <xf numFmtId="0" fontId="11" fillId="0" borderId="0" xfId="0" applyFont="1" applyFill="1"/>
    <xf numFmtId="0" fontId="6" fillId="0" borderId="11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10" fillId="0" borderId="0" xfId="0" applyFont="1" applyFill="1" applyBorder="1"/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3" fillId="0" borderId="14" xfId="1" applyNumberFormat="1" applyFont="1" applyFill="1" applyBorder="1" applyAlignment="1">
      <alignment vertical="top"/>
    </xf>
    <xf numFmtId="165" fontId="3" fillId="0" borderId="15" xfId="1" applyNumberFormat="1" applyFont="1" applyFill="1" applyBorder="1" applyAlignment="1">
      <alignment vertical="top"/>
    </xf>
    <xf numFmtId="0" fontId="8" fillId="2" borderId="13" xfId="0" applyFont="1" applyFill="1" applyBorder="1" applyAlignment="1">
      <alignment vertical="top" wrapText="1"/>
    </xf>
    <xf numFmtId="0" fontId="8" fillId="2" borderId="14" xfId="0" applyFont="1" applyFill="1" applyBorder="1" applyAlignment="1">
      <alignment vertical="top" wrapText="1"/>
    </xf>
    <xf numFmtId="0" fontId="6" fillId="2" borderId="14" xfId="0" applyFont="1" applyFill="1" applyBorder="1" applyAlignment="1">
      <alignment horizontal="center" vertical="top" wrapText="1"/>
    </xf>
    <xf numFmtId="165" fontId="8" fillId="2" borderId="14" xfId="1" applyNumberFormat="1" applyFont="1" applyFill="1" applyBorder="1" applyAlignment="1">
      <alignment vertical="top" wrapText="1"/>
    </xf>
    <xf numFmtId="165" fontId="8" fillId="2" borderId="15" xfId="1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2" fontId="4" fillId="0" borderId="14" xfId="0" applyNumberFormat="1" applyFont="1" applyFill="1" applyBorder="1" applyAlignment="1">
      <alignment vertical="top" wrapText="1"/>
    </xf>
    <xf numFmtId="165" fontId="3" fillId="0" borderId="15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wrapText="1"/>
    </xf>
    <xf numFmtId="0" fontId="4" fillId="0" borderId="9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vertical="top" wrapText="1"/>
    </xf>
    <xf numFmtId="1" fontId="4" fillId="2" borderId="14" xfId="0" applyNumberFormat="1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165" fontId="4" fillId="0" borderId="11" xfId="1" applyNumberFormat="1" applyFont="1" applyFill="1" applyBorder="1" applyAlignment="1">
      <alignment vertical="top"/>
    </xf>
    <xf numFmtId="165" fontId="4" fillId="0" borderId="12" xfId="1" applyNumberFormat="1" applyFont="1" applyFill="1" applyBorder="1" applyAlignment="1">
      <alignment vertical="top"/>
    </xf>
    <xf numFmtId="0" fontId="3" fillId="0" borderId="13" xfId="0" applyFont="1" applyFill="1" applyBorder="1" applyAlignment="1">
      <alignment vertical="top" wrapText="1"/>
    </xf>
    <xf numFmtId="0" fontId="6" fillId="0" borderId="25" xfId="0" applyFont="1" applyFill="1" applyBorder="1" applyAlignment="1">
      <alignment vertical="top" wrapText="1"/>
    </xf>
    <xf numFmtId="165" fontId="6" fillId="0" borderId="26" xfId="1" applyNumberFormat="1" applyFont="1" applyFill="1" applyBorder="1" applyAlignment="1">
      <alignment vertical="top"/>
    </xf>
    <xf numFmtId="165" fontId="6" fillId="0" borderId="27" xfId="1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166" fontId="8" fillId="0" borderId="0" xfId="1" applyNumberFormat="1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10" fillId="2" borderId="0" xfId="0" applyFont="1" applyFill="1" applyAlignment="1"/>
    <xf numFmtId="0" fontId="6" fillId="2" borderId="0" xfId="0" applyFont="1" applyFill="1" applyAlignment="1">
      <alignment vertical="top" wrapText="1"/>
    </xf>
    <xf numFmtId="166" fontId="8" fillId="2" borderId="0" xfId="1" applyNumberFormat="1" applyFont="1" applyFill="1" applyAlignment="1">
      <alignment vertical="top" wrapText="1"/>
    </xf>
    <xf numFmtId="0" fontId="7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2" fontId="3" fillId="2" borderId="17" xfId="0" applyNumberFormat="1" applyFont="1" applyFill="1" applyBorder="1" applyAlignment="1">
      <alignment vertical="top" wrapText="1"/>
    </xf>
    <xf numFmtId="165" fontId="3" fillId="2" borderId="18" xfId="1" applyNumberFormat="1" applyFont="1" applyFill="1" applyBorder="1" applyAlignment="1">
      <alignment vertical="top" wrapText="1"/>
    </xf>
    <xf numFmtId="165" fontId="3" fillId="2" borderId="14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5" fontId="3" fillId="0" borderId="0" xfId="1" applyNumberFormat="1" applyFont="1" applyFill="1" applyAlignment="1">
      <alignment horizontal="right" vertical="top" wrapText="1"/>
    </xf>
    <xf numFmtId="165" fontId="4" fillId="0" borderId="5" xfId="1" applyNumberFormat="1" applyFont="1" applyFill="1" applyBorder="1" applyAlignment="1">
      <alignment vertical="top" wrapText="1"/>
    </xf>
    <xf numFmtId="2" fontId="4" fillId="0" borderId="23" xfId="0" applyNumberFormat="1" applyFont="1" applyFill="1" applyBorder="1" applyAlignment="1">
      <alignment vertical="top" wrapText="1"/>
    </xf>
    <xf numFmtId="165" fontId="4" fillId="0" borderId="24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10" fillId="0" borderId="0" xfId="0" applyFont="1" applyAlignment="1"/>
    <xf numFmtId="0" fontId="0" fillId="0" borderId="0" xfId="0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topLeftCell="A31" zoomScale="75" zoomScaleNormal="75" workbookViewId="0">
      <selection activeCell="F41" sqref="F41:F46"/>
    </sheetView>
  </sheetViews>
  <sheetFormatPr defaultRowHeight="15.75" x14ac:dyDescent="0.25"/>
  <cols>
    <col min="1" max="1" width="79.5703125" style="6" customWidth="1"/>
    <col min="2" max="2" width="13.85546875" style="6" customWidth="1"/>
    <col min="3" max="4" width="13.7109375" style="6" customWidth="1"/>
    <col min="5" max="5" width="13.85546875" style="6" customWidth="1"/>
    <col min="6" max="6" width="9.85546875" style="6" bestFit="1" customWidth="1"/>
    <col min="7" max="7" width="9.140625" style="42"/>
  </cols>
  <sheetData>
    <row r="1" spans="1:7" s="14" customFormat="1" ht="31.5" x14ac:dyDescent="0.25">
      <c r="A1" s="29" t="s">
        <v>11</v>
      </c>
      <c r="B1" s="6"/>
      <c r="C1" s="6" t="s">
        <v>36</v>
      </c>
      <c r="D1" s="30" t="s">
        <v>23</v>
      </c>
      <c r="E1" s="30">
        <v>12</v>
      </c>
      <c r="F1" s="6"/>
      <c r="G1" s="2"/>
    </row>
    <row r="2" spans="1:7" s="14" customFormat="1" x14ac:dyDescent="0.25">
      <c r="A2" s="31" t="s">
        <v>15</v>
      </c>
      <c r="B2" s="6"/>
      <c r="C2" s="6"/>
      <c r="D2" s="6"/>
      <c r="E2" s="6"/>
      <c r="F2" s="6"/>
      <c r="G2" s="2"/>
    </row>
    <row r="3" spans="1:7" s="14" customFormat="1" x14ac:dyDescent="0.25">
      <c r="A3" s="6" t="s">
        <v>25</v>
      </c>
      <c r="B3" s="6">
        <v>4365.7</v>
      </c>
      <c r="C3" s="6"/>
      <c r="D3" s="6"/>
      <c r="E3" s="6"/>
      <c r="F3" s="6"/>
      <c r="G3" s="2"/>
    </row>
    <row r="4" spans="1:7" s="14" customFormat="1" x14ac:dyDescent="0.25">
      <c r="A4" s="6" t="s">
        <v>31</v>
      </c>
      <c r="B4" s="6">
        <v>19.98</v>
      </c>
      <c r="C4" s="6">
        <v>20.059999999999999</v>
      </c>
      <c r="D4" s="6">
        <v>17.86</v>
      </c>
      <c r="E4" s="6"/>
      <c r="F4" s="6"/>
      <c r="G4" s="2"/>
    </row>
    <row r="5" spans="1:7" s="14" customFormat="1" x14ac:dyDescent="0.25">
      <c r="A5" s="6" t="s">
        <v>22</v>
      </c>
      <c r="B5" s="106">
        <f>B3*B4*6+B3*C4*3+B3*3*D4</f>
        <v>1020002.148</v>
      </c>
      <c r="C5" s="32"/>
      <c r="D5" s="32"/>
      <c r="E5" s="6"/>
      <c r="F5" s="32"/>
      <c r="G5" s="6"/>
    </row>
    <row r="6" spans="1:7" s="14" customFormat="1" ht="16.5" thickBot="1" x14ac:dyDescent="0.3">
      <c r="A6" s="6" t="s">
        <v>0</v>
      </c>
      <c r="B6" s="6">
        <v>100</v>
      </c>
      <c r="C6" s="6"/>
      <c r="D6" s="6"/>
      <c r="E6" s="6"/>
      <c r="F6" s="32"/>
      <c r="G6" s="2"/>
    </row>
    <row r="7" spans="1:7" s="15" customFormat="1" ht="64.5" customHeight="1" x14ac:dyDescent="0.25">
      <c r="A7" s="3" t="s">
        <v>1</v>
      </c>
      <c r="B7" s="5" t="s">
        <v>12</v>
      </c>
      <c r="C7" s="5" t="s">
        <v>19</v>
      </c>
      <c r="D7" s="5" t="s">
        <v>21</v>
      </c>
      <c r="E7" s="4" t="s">
        <v>20</v>
      </c>
      <c r="F7" s="7"/>
      <c r="G7" s="28"/>
    </row>
    <row r="8" spans="1:7" s="14" customFormat="1" ht="15.75" customHeight="1" x14ac:dyDescent="0.25">
      <c r="A8" s="8" t="s">
        <v>2</v>
      </c>
      <c r="B8" s="12" t="s">
        <v>13</v>
      </c>
      <c r="C8" s="105" t="s">
        <v>24</v>
      </c>
      <c r="D8" s="9">
        <v>0.92</v>
      </c>
      <c r="E8" s="65">
        <f>D8*B3*E1</f>
        <v>48197.328000000001</v>
      </c>
      <c r="F8" s="6"/>
      <c r="G8" s="2"/>
    </row>
    <row r="9" spans="1:7" s="14" customFormat="1" ht="47.25" x14ac:dyDescent="0.25">
      <c r="A9" s="8" t="s">
        <v>3</v>
      </c>
      <c r="B9" s="12" t="s">
        <v>13</v>
      </c>
      <c r="C9" s="105" t="s">
        <v>24</v>
      </c>
      <c r="D9" s="9">
        <f>4.2+D10+D11+D12</f>
        <v>4.6318513258660312</v>
      </c>
      <c r="E9" s="65">
        <f>D9*E1*B3</f>
        <v>242655.28</v>
      </c>
      <c r="F9" s="6"/>
      <c r="G9" s="2"/>
    </row>
    <row r="10" spans="1:7" s="14" customFormat="1" x14ac:dyDescent="0.25">
      <c r="A10" s="11" t="s">
        <v>4</v>
      </c>
      <c r="B10" s="12"/>
      <c r="C10" s="105" t="s">
        <v>24</v>
      </c>
      <c r="D10" s="9">
        <f>E10/E1/B3</f>
        <v>0.11758328179520659</v>
      </c>
      <c r="E10" s="65">
        <v>6160</v>
      </c>
      <c r="F10" s="6"/>
      <c r="G10" s="2"/>
    </row>
    <row r="11" spans="1:7" s="14" customFormat="1" x14ac:dyDescent="0.25">
      <c r="A11" s="11" t="s">
        <v>5</v>
      </c>
      <c r="B11" s="12"/>
      <c r="C11" s="105" t="s">
        <v>24</v>
      </c>
      <c r="D11" s="9">
        <f>E11/E1/B3</f>
        <v>0</v>
      </c>
      <c r="E11" s="65"/>
      <c r="F11" s="6"/>
      <c r="G11" s="2"/>
    </row>
    <row r="12" spans="1:7" s="14" customFormat="1" ht="15.75" customHeight="1" x14ac:dyDescent="0.25">
      <c r="A12" s="11" t="s">
        <v>43</v>
      </c>
      <c r="B12" s="105"/>
      <c r="C12" s="105" t="s">
        <v>24</v>
      </c>
      <c r="D12" s="9">
        <f>E12/E1/B3</f>
        <v>0.31426804407082487</v>
      </c>
      <c r="E12" s="65">
        <v>16464</v>
      </c>
      <c r="F12" s="2"/>
    </row>
    <row r="13" spans="1:7" s="14" customFormat="1" ht="47.25" x14ac:dyDescent="0.25">
      <c r="A13" s="8" t="s">
        <v>6</v>
      </c>
      <c r="B13" s="12" t="s">
        <v>13</v>
      </c>
      <c r="C13" s="105" t="s">
        <v>24</v>
      </c>
      <c r="D13" s="9">
        <f>E13/E1/B3</f>
        <v>4.8506310557298944</v>
      </c>
      <c r="E13" s="65">
        <f>7563*2.8*E1</f>
        <v>254116.8</v>
      </c>
      <c r="F13" s="6"/>
      <c r="G13" s="2"/>
    </row>
    <row r="14" spans="1:7" s="14" customFormat="1" ht="15.75" customHeight="1" x14ac:dyDescent="0.25">
      <c r="A14" s="8" t="s">
        <v>7</v>
      </c>
      <c r="B14" s="76" t="s">
        <v>39</v>
      </c>
      <c r="C14" s="105" t="s">
        <v>24</v>
      </c>
      <c r="D14" s="9">
        <f>E14/E1/B3</f>
        <v>1.8084537798443932</v>
      </c>
      <c r="E14" s="65">
        <v>94742</v>
      </c>
      <c r="F14" s="6"/>
      <c r="G14" s="2"/>
    </row>
    <row r="15" spans="1:7" s="14" customFormat="1" ht="15" customHeight="1" x14ac:dyDescent="0.25">
      <c r="A15" s="8" t="s">
        <v>8</v>
      </c>
      <c r="B15" s="76" t="s">
        <v>39</v>
      </c>
      <c r="C15" s="105" t="s">
        <v>24</v>
      </c>
      <c r="D15" s="9">
        <v>0.43</v>
      </c>
      <c r="E15" s="65">
        <f>D15*E1*B3</f>
        <v>22527.011999999999</v>
      </c>
      <c r="F15" s="6"/>
      <c r="G15" s="2"/>
    </row>
    <row r="16" spans="1:7" s="14" customFormat="1" ht="31.5" x14ac:dyDescent="0.25">
      <c r="A16" s="8" t="s">
        <v>54</v>
      </c>
      <c r="B16" s="12" t="s">
        <v>13</v>
      </c>
      <c r="C16" s="105" t="s">
        <v>24</v>
      </c>
      <c r="D16" s="9">
        <v>0.49</v>
      </c>
      <c r="E16" s="65">
        <f>D16*E1*B3</f>
        <v>25670.315999999999</v>
      </c>
      <c r="F16" s="6"/>
      <c r="G16" s="2"/>
    </row>
    <row r="17" spans="1:10" s="14" customFormat="1" x14ac:dyDescent="0.25">
      <c r="A17" s="12" t="s">
        <v>71</v>
      </c>
      <c r="B17" s="12"/>
      <c r="C17" s="105" t="s">
        <v>24</v>
      </c>
      <c r="D17" s="9">
        <f>E17/E1/B3</f>
        <v>1.9088195096624443E-2</v>
      </c>
      <c r="E17" s="65">
        <v>1000</v>
      </c>
      <c r="F17" s="6"/>
      <c r="G17" s="2"/>
    </row>
    <row r="18" spans="1:10" s="14" customFormat="1" x14ac:dyDescent="0.25">
      <c r="A18" s="100" t="s">
        <v>72</v>
      </c>
      <c r="B18" s="101"/>
      <c r="C18" s="101"/>
      <c r="D18" s="102">
        <f>E18/E1/B3</f>
        <v>8.0750095440975471</v>
      </c>
      <c r="E18" s="103">
        <f>E19+E20+E21+E22+E23+E24+E25+E26+E27</f>
        <v>423036.82999999996</v>
      </c>
      <c r="F18" s="6"/>
      <c r="G18" s="2"/>
    </row>
    <row r="19" spans="1:10" s="44" customFormat="1" ht="15.75" customHeight="1" x14ac:dyDescent="0.25">
      <c r="A19" s="8" t="s">
        <v>44</v>
      </c>
      <c r="B19" s="12" t="s">
        <v>45</v>
      </c>
      <c r="C19" s="94" t="s">
        <v>24</v>
      </c>
      <c r="D19" s="10"/>
      <c r="E19" s="65">
        <f>2065.85+2436.36+1099.21</f>
        <v>5601.42</v>
      </c>
      <c r="F19" s="6"/>
      <c r="G19" s="2"/>
    </row>
    <row r="20" spans="1:10" s="16" customFormat="1" x14ac:dyDescent="0.25">
      <c r="A20" s="8" t="s">
        <v>52</v>
      </c>
      <c r="B20" s="12" t="s">
        <v>48</v>
      </c>
      <c r="C20" s="94" t="s">
        <v>24</v>
      </c>
      <c r="D20" s="10"/>
      <c r="E20" s="65">
        <f>18510+3960</f>
        <v>22470</v>
      </c>
      <c r="F20" s="31"/>
      <c r="G20" s="33"/>
    </row>
    <row r="21" spans="1:10" s="44" customFormat="1" x14ac:dyDescent="0.25">
      <c r="A21" s="8" t="s">
        <v>40</v>
      </c>
      <c r="B21" s="12" t="s">
        <v>16</v>
      </c>
      <c r="C21" s="94" t="s">
        <v>24</v>
      </c>
      <c r="D21" s="10"/>
      <c r="E21" s="65">
        <v>293486.71000000002</v>
      </c>
      <c r="F21" s="6"/>
      <c r="G21" s="2"/>
    </row>
    <row r="22" spans="1:10" s="44" customFormat="1" x14ac:dyDescent="0.25">
      <c r="A22" s="8" t="s">
        <v>46</v>
      </c>
      <c r="B22" s="12" t="s">
        <v>47</v>
      </c>
      <c r="C22" s="94" t="s">
        <v>24</v>
      </c>
      <c r="D22" s="10"/>
      <c r="E22" s="65">
        <f>4740+1530</f>
        <v>6270</v>
      </c>
      <c r="F22" s="6"/>
      <c r="G22" s="2"/>
    </row>
    <row r="23" spans="1:10" s="44" customFormat="1" x14ac:dyDescent="0.25">
      <c r="A23" s="8" t="s">
        <v>41</v>
      </c>
      <c r="B23" s="12" t="s">
        <v>18</v>
      </c>
      <c r="C23" s="94" t="s">
        <v>24</v>
      </c>
      <c r="D23" s="10"/>
      <c r="E23" s="65">
        <v>40735.120000000003</v>
      </c>
      <c r="F23" s="6"/>
      <c r="G23" s="2"/>
    </row>
    <row r="24" spans="1:10" s="44" customFormat="1" x14ac:dyDescent="0.25">
      <c r="A24" s="8" t="s">
        <v>53</v>
      </c>
      <c r="B24" s="12" t="s">
        <v>18</v>
      </c>
      <c r="C24" s="94" t="s">
        <v>24</v>
      </c>
      <c r="D24" s="10"/>
      <c r="E24" s="65">
        <v>3491.8</v>
      </c>
      <c r="F24" s="6"/>
      <c r="G24" s="2"/>
    </row>
    <row r="25" spans="1:10" s="44" customFormat="1" x14ac:dyDescent="0.25">
      <c r="A25" s="8" t="s">
        <v>42</v>
      </c>
      <c r="B25" s="12" t="s">
        <v>18</v>
      </c>
      <c r="C25" s="94" t="s">
        <v>24</v>
      </c>
      <c r="D25" s="10"/>
      <c r="E25" s="65">
        <v>2893.54</v>
      </c>
      <c r="F25" s="6"/>
      <c r="G25" s="2"/>
    </row>
    <row r="26" spans="1:10" s="44" customFormat="1" x14ac:dyDescent="0.25">
      <c r="A26" s="8" t="s">
        <v>49</v>
      </c>
      <c r="B26" s="12" t="s">
        <v>50</v>
      </c>
      <c r="C26" s="94" t="s">
        <v>24</v>
      </c>
      <c r="D26" s="9"/>
      <c r="E26" s="65">
        <v>46490</v>
      </c>
      <c r="F26" s="6"/>
      <c r="G26" s="2"/>
    </row>
    <row r="27" spans="1:10" s="44" customFormat="1" ht="16.5" thickBot="1" x14ac:dyDescent="0.3">
      <c r="A27" s="78" t="s">
        <v>51</v>
      </c>
      <c r="B27" s="79" t="s">
        <v>50</v>
      </c>
      <c r="C27" s="18" t="s">
        <v>24</v>
      </c>
      <c r="D27" s="25"/>
      <c r="E27" s="107">
        <v>1598.24</v>
      </c>
      <c r="F27" s="6"/>
      <c r="G27" s="2"/>
    </row>
    <row r="28" spans="1:10" s="22" customFormat="1" ht="15.75" customHeight="1" thickBot="1" x14ac:dyDescent="0.3">
      <c r="A28" s="23" t="s">
        <v>73</v>
      </c>
      <c r="B28" s="24"/>
      <c r="C28" s="24" t="s">
        <v>24</v>
      </c>
      <c r="D28" s="74">
        <f>E28/E1/B3</f>
        <v>1.5804834658054074</v>
      </c>
      <c r="E28" s="75">
        <f>D47+D48</f>
        <v>82799</v>
      </c>
      <c r="F28" s="26"/>
      <c r="G28" s="26"/>
      <c r="H28" s="21"/>
      <c r="I28" s="21"/>
      <c r="J28" s="21"/>
    </row>
    <row r="29" spans="1:10" s="22" customFormat="1" ht="16.5" thickBot="1" x14ac:dyDescent="0.3">
      <c r="A29" s="80" t="s">
        <v>74</v>
      </c>
      <c r="B29" s="82"/>
      <c r="C29" s="82" t="s">
        <v>28</v>
      </c>
      <c r="D29" s="108">
        <f>E29/B3/E1</f>
        <v>0.13499999999999998</v>
      </c>
      <c r="E29" s="109">
        <f>B3*0.18*(E1-3)</f>
        <v>7072.4339999999993</v>
      </c>
      <c r="F29" s="26"/>
      <c r="G29" s="77"/>
      <c r="H29" s="21"/>
      <c r="I29" s="21"/>
      <c r="J29" s="21"/>
    </row>
    <row r="30" spans="1:10" s="14" customFormat="1" ht="16.5" thickBot="1" x14ac:dyDescent="0.3">
      <c r="A30" s="83" t="s">
        <v>9</v>
      </c>
      <c r="B30" s="84"/>
      <c r="C30" s="85" t="s">
        <v>24</v>
      </c>
      <c r="D30" s="86">
        <f>D8+D9+D13+D14+D15+D16+D18+D28+D29+D17</f>
        <v>22.940517366439899</v>
      </c>
      <c r="E30" s="104">
        <f>E8+E9+E13+E14+E15+E16+E18+E28+E29+E17</f>
        <v>1201817</v>
      </c>
      <c r="F30" s="34"/>
      <c r="G30" s="35"/>
    </row>
    <row r="31" spans="1:10" s="22" customFormat="1" ht="16.5" thickBot="1" x14ac:dyDescent="0.3">
      <c r="A31" s="119" t="s">
        <v>29</v>
      </c>
      <c r="B31" s="120"/>
      <c r="C31" s="120"/>
      <c r="D31" s="45" t="s">
        <v>32</v>
      </c>
      <c r="E31" s="46" t="s">
        <v>33</v>
      </c>
      <c r="F31" s="47"/>
      <c r="G31" s="26"/>
      <c r="H31" s="48"/>
      <c r="I31" s="21"/>
      <c r="J31" s="21"/>
    </row>
    <row r="32" spans="1:10" s="54" customFormat="1" ht="15.75" customHeight="1" x14ac:dyDescent="0.25">
      <c r="A32" s="51" t="s">
        <v>37</v>
      </c>
      <c r="B32" s="17"/>
      <c r="C32" s="52" t="s">
        <v>28</v>
      </c>
      <c r="D32" s="110">
        <v>109397</v>
      </c>
      <c r="E32" s="62"/>
      <c r="F32" s="36"/>
      <c r="G32" s="53"/>
    </row>
    <row r="33" spans="1:10" s="54" customFormat="1" x14ac:dyDescent="0.25">
      <c r="A33" s="11" t="s">
        <v>14</v>
      </c>
      <c r="B33" s="17"/>
      <c r="C33" s="52" t="s">
        <v>28</v>
      </c>
      <c r="D33" s="110">
        <f>498*E1</f>
        <v>5976</v>
      </c>
      <c r="E33" s="62"/>
      <c r="F33" s="36"/>
      <c r="G33" s="53"/>
    </row>
    <row r="34" spans="1:10" s="54" customFormat="1" ht="15.75" customHeight="1" x14ac:dyDescent="0.25">
      <c r="A34" s="11" t="s">
        <v>55</v>
      </c>
      <c r="B34" s="17"/>
      <c r="C34" s="52" t="s">
        <v>28</v>
      </c>
      <c r="D34" s="110">
        <f>5771.88+7810.89+63.22</f>
        <v>13645.99</v>
      </c>
      <c r="E34" s="62"/>
      <c r="F34" s="37"/>
      <c r="G34" s="53"/>
    </row>
    <row r="35" spans="1:10" s="56" customFormat="1" x14ac:dyDescent="0.25">
      <c r="A35" s="11" t="s">
        <v>34</v>
      </c>
      <c r="B35" s="17"/>
      <c r="C35" s="52" t="s">
        <v>28</v>
      </c>
      <c r="D35" s="110">
        <f>B5</f>
        <v>1020002.148</v>
      </c>
      <c r="E35" s="62"/>
      <c r="F35" s="38"/>
      <c r="G35" s="55"/>
    </row>
    <row r="36" spans="1:10" s="56" customFormat="1" ht="16.5" thickBot="1" x14ac:dyDescent="0.3">
      <c r="A36" s="49" t="str">
        <f>A30</f>
        <v>итого расходы</v>
      </c>
      <c r="B36" s="50"/>
      <c r="C36" s="57" t="str">
        <f>C30</f>
        <v>руб</v>
      </c>
      <c r="D36" s="63"/>
      <c r="E36" s="64">
        <f>E30</f>
        <v>1201817</v>
      </c>
      <c r="F36" s="38"/>
      <c r="G36" s="55"/>
    </row>
    <row r="37" spans="1:10" s="59" customFormat="1" ht="15.75" customHeight="1" thickBot="1" x14ac:dyDescent="0.3">
      <c r="A37" s="68" t="s">
        <v>17</v>
      </c>
      <c r="B37" s="69"/>
      <c r="C37" s="70" t="s">
        <v>28</v>
      </c>
      <c r="D37" s="71"/>
      <c r="E37" s="72">
        <f>D32+D33+D34+D35-E36</f>
        <v>-52795.861999999965</v>
      </c>
      <c r="F37" s="39"/>
      <c r="G37" s="39"/>
      <c r="H37" s="58"/>
      <c r="I37" s="58"/>
      <c r="J37" s="58"/>
    </row>
    <row r="38" spans="1:10" s="14" customFormat="1" ht="16.5" customHeight="1" x14ac:dyDescent="0.25">
      <c r="A38" s="116" t="s">
        <v>38</v>
      </c>
      <c r="B38" s="117"/>
      <c r="C38" s="117"/>
      <c r="D38" s="117"/>
      <c r="E38" s="118"/>
      <c r="F38" s="40"/>
    </row>
    <row r="39" spans="1:10" s="44" customFormat="1" ht="15.75" customHeight="1" x14ac:dyDescent="0.25">
      <c r="A39" s="27" t="s">
        <v>26</v>
      </c>
      <c r="B39" s="114" t="s">
        <v>56</v>
      </c>
      <c r="C39" s="114" t="s">
        <v>30</v>
      </c>
      <c r="D39" s="121"/>
      <c r="E39" s="122"/>
      <c r="F39" s="2"/>
      <c r="G39" s="43"/>
      <c r="H39" s="43"/>
      <c r="I39" s="43"/>
    </row>
    <row r="40" spans="1:10" s="44" customFormat="1" ht="63" x14ac:dyDescent="0.25">
      <c r="A40" s="8"/>
      <c r="B40" s="115"/>
      <c r="C40" s="81" t="s">
        <v>57</v>
      </c>
      <c r="D40" s="81" t="s">
        <v>58</v>
      </c>
      <c r="E40" s="73" t="s">
        <v>35</v>
      </c>
      <c r="F40" s="2"/>
      <c r="G40" s="43"/>
      <c r="H40" s="43"/>
      <c r="I40" s="43"/>
    </row>
    <row r="41" spans="1:10" s="14" customFormat="1" ht="15.75" customHeight="1" x14ac:dyDescent="0.25">
      <c r="A41" s="19" t="s">
        <v>59</v>
      </c>
      <c r="B41" s="60">
        <v>1081774</v>
      </c>
      <c r="C41" s="60">
        <v>1081772</v>
      </c>
      <c r="D41" s="60"/>
      <c r="E41" s="61"/>
      <c r="F41" s="41"/>
    </row>
    <row r="42" spans="1:10" s="14" customFormat="1" ht="15.75" customHeight="1" x14ac:dyDescent="0.25">
      <c r="A42" s="19" t="s">
        <v>60</v>
      </c>
      <c r="B42" s="60">
        <v>449995</v>
      </c>
      <c r="C42" s="60">
        <v>425142</v>
      </c>
      <c r="D42" s="60">
        <v>30649</v>
      </c>
      <c r="E42" s="61"/>
      <c r="F42" s="41"/>
    </row>
    <row r="43" spans="1:10" s="14" customFormat="1" x14ac:dyDescent="0.25">
      <c r="A43" s="19" t="s">
        <v>61</v>
      </c>
      <c r="B43" s="60">
        <v>98423</v>
      </c>
      <c r="C43" s="60">
        <v>95325</v>
      </c>
      <c r="D43" s="60">
        <v>3854</v>
      </c>
      <c r="E43" s="61"/>
      <c r="F43" s="41"/>
    </row>
    <row r="44" spans="1:10" s="14" customFormat="1" x14ac:dyDescent="0.25">
      <c r="A44" s="19" t="s">
        <v>62</v>
      </c>
      <c r="B44" s="60">
        <v>181343</v>
      </c>
      <c r="C44" s="60">
        <v>174494</v>
      </c>
      <c r="D44" s="60">
        <v>9139</v>
      </c>
      <c r="E44" s="61"/>
      <c r="F44" s="41"/>
    </row>
    <row r="45" spans="1:10" s="14" customFormat="1" x14ac:dyDescent="0.25">
      <c r="A45" s="19" t="s">
        <v>63</v>
      </c>
      <c r="B45" s="60">
        <v>418255</v>
      </c>
      <c r="C45" s="60">
        <v>370256</v>
      </c>
      <c r="D45" s="60">
        <v>49712</v>
      </c>
      <c r="E45" s="61"/>
      <c r="F45" s="41"/>
    </row>
    <row r="46" spans="1:10" s="14" customFormat="1" ht="16.5" thickBot="1" x14ac:dyDescent="0.3">
      <c r="A46" s="87" t="s">
        <v>64</v>
      </c>
      <c r="B46" s="88">
        <v>48465</v>
      </c>
      <c r="C46" s="88">
        <v>48460</v>
      </c>
      <c r="D46" s="88"/>
      <c r="E46" s="89"/>
      <c r="F46" s="41"/>
    </row>
    <row r="47" spans="1:10" s="14" customFormat="1" ht="16.5" thickBot="1" x14ac:dyDescent="0.3">
      <c r="A47" s="90" t="s">
        <v>27</v>
      </c>
      <c r="B47" s="66">
        <f>SUM(B41:B46)</f>
        <v>2278255</v>
      </c>
      <c r="C47" s="66">
        <f>SUM(C41:C46)</f>
        <v>2195449</v>
      </c>
      <c r="D47" s="66">
        <f>SUM(D42:D46)</f>
        <v>93354</v>
      </c>
      <c r="E47" s="67">
        <f>SUM(E41:E45)</f>
        <v>0</v>
      </c>
      <c r="F47" s="6"/>
    </row>
    <row r="48" spans="1:10" s="54" customFormat="1" ht="15.75" customHeight="1" thickBot="1" x14ac:dyDescent="0.3">
      <c r="A48" s="91" t="s">
        <v>65</v>
      </c>
      <c r="B48" s="92"/>
      <c r="C48" s="92"/>
      <c r="D48" s="92">
        <f>B43+B44+B45-C43-C44-C45-D43-D44-D45-E45+B42-C42-D42</f>
        <v>-10555</v>
      </c>
      <c r="E48" s="93"/>
      <c r="F48" s="36"/>
    </row>
    <row r="49" spans="1:8" s="1" customFormat="1" x14ac:dyDescent="0.25">
      <c r="A49" s="111" t="s">
        <v>66</v>
      </c>
      <c r="B49" s="112"/>
      <c r="C49" s="112"/>
      <c r="D49" s="36" t="s">
        <v>67</v>
      </c>
      <c r="E49" s="95">
        <v>1278</v>
      </c>
      <c r="F49" s="6"/>
      <c r="G49" s="14"/>
      <c r="H49" s="14"/>
    </row>
    <row r="50" spans="1:8" s="14" customFormat="1" x14ac:dyDescent="0.25">
      <c r="A50" s="111" t="s">
        <v>68</v>
      </c>
      <c r="B50" s="112"/>
      <c r="C50" s="112"/>
      <c r="D50" s="36" t="s">
        <v>67</v>
      </c>
      <c r="E50" s="95">
        <v>1067.3900000000001</v>
      </c>
      <c r="F50" s="2"/>
      <c r="G50" s="13"/>
    </row>
    <row r="51" spans="1:8" s="14" customFormat="1" x14ac:dyDescent="0.25">
      <c r="A51" s="111" t="s">
        <v>69</v>
      </c>
      <c r="B51" s="113"/>
      <c r="C51" s="113"/>
      <c r="D51" s="36" t="s">
        <v>67</v>
      </c>
      <c r="E51" s="95">
        <v>0</v>
      </c>
      <c r="F51" s="2"/>
      <c r="G51" s="13"/>
    </row>
    <row r="52" spans="1:8" s="1" customFormat="1" x14ac:dyDescent="0.25">
      <c r="A52" s="96" t="s">
        <v>70</v>
      </c>
      <c r="B52" s="97"/>
      <c r="C52" s="97"/>
      <c r="D52" s="98" t="s">
        <v>67</v>
      </c>
      <c r="E52" s="99">
        <f>E50-E51</f>
        <v>1067.3900000000001</v>
      </c>
      <c r="F52" s="2"/>
      <c r="G52" s="13"/>
    </row>
    <row r="53" spans="1:8" s="1" customFormat="1" x14ac:dyDescent="0.25">
      <c r="A53" s="20" t="s">
        <v>10</v>
      </c>
      <c r="B53" s="6"/>
      <c r="C53" s="6"/>
      <c r="D53" s="6"/>
      <c r="E53" s="6"/>
      <c r="F53" s="6"/>
      <c r="G53" s="14"/>
      <c r="H53" s="14"/>
    </row>
  </sheetData>
  <mergeCells count="7">
    <mergeCell ref="A50:C50"/>
    <mergeCell ref="A51:C51"/>
    <mergeCell ref="B39:B40"/>
    <mergeCell ref="A38:E38"/>
    <mergeCell ref="A31:C31"/>
    <mergeCell ref="C39:E39"/>
    <mergeCell ref="A49:C49"/>
  </mergeCells>
  <pageMargins left="0.31496062992125984" right="0.31496062992125984" top="0.35433070866141736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2019-02-08T08:20:39Z</cp:lastPrinted>
  <dcterms:created xsi:type="dcterms:W3CDTF">2016-04-22T06:39:22Z</dcterms:created>
  <dcterms:modified xsi:type="dcterms:W3CDTF">2019-02-18T10:24:17Z</dcterms:modified>
</cp:coreProperties>
</file>