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8\"/>
    </mc:Choice>
  </mc:AlternateContent>
  <bookViews>
    <workbookView xWindow="360" yWindow="45" windowWidth="17400" windowHeight="10110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35" i="1" l="1"/>
  <c r="D9" i="1" l="1"/>
  <c r="E12" i="1" l="1"/>
  <c r="E50" i="1" l="1"/>
  <c r="E26" i="1" l="1"/>
  <c r="D46" i="1" l="1"/>
  <c r="D45" i="1"/>
  <c r="E45" i="1" l="1"/>
  <c r="C45" i="1"/>
  <c r="B45" i="1"/>
  <c r="D31" i="1" l="1"/>
  <c r="E17" i="1" l="1"/>
  <c r="E19" i="1" l="1"/>
  <c r="E16" i="1" l="1"/>
  <c r="D16" i="1" s="1"/>
  <c r="D33" i="1" l="1"/>
  <c r="D30" i="1"/>
  <c r="C34" i="1"/>
  <c r="A34" i="1"/>
  <c r="D26" i="1" l="1"/>
  <c r="D11" i="1"/>
  <c r="D10" i="1" l="1"/>
  <c r="D13" i="1" l="1"/>
  <c r="D12" i="1"/>
  <c r="E14" i="1"/>
  <c r="E15" i="1"/>
  <c r="E8" i="1"/>
  <c r="D17" i="1" l="1"/>
  <c r="D27" i="1" l="1"/>
  <c r="E9" i="1"/>
  <c r="E27" i="1" l="1"/>
  <c r="E34" i="1" s="1"/>
</calcChain>
</file>

<file path=xl/sharedStrings.xml><?xml version="1.0" encoding="utf-8"?>
<sst xmlns="http://schemas.openxmlformats.org/spreadsheetml/2006/main" count="106" uniqueCount="73">
  <si>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</si>
  <si>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</si>
  <si>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</si>
  <si>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</si>
  <si>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</si>
  <si>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</si>
  <si>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</si>
  <si>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</si>
  <si>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</si>
  <si>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</si>
  <si>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</si>
  <si>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</si>
  <si>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</si>
  <si>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</si>
  <si>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</si>
  <si>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д.18</t>
  </si>
  <si>
    <t>май</t>
  </si>
  <si>
    <t>Остаток средств на конец периода (+ есть средства, -задолженность)</t>
  </si>
  <si>
    <t>сентябрь</t>
  </si>
  <si>
    <t>единица измерения работы и услуги</t>
  </si>
  <si>
    <t>Цена выполненной работы и услуги в руб.</t>
  </si>
  <si>
    <t>Стоимость выполн.работы /услуги на 1 кв.м.</t>
  </si>
  <si>
    <t>руб</t>
  </si>
  <si>
    <t>Кол-во месяцев</t>
  </si>
  <si>
    <t>Начислено за данный период по статье "содержание помещения",руб</t>
  </si>
  <si>
    <t>Площадь дома, м2</t>
  </si>
  <si>
    <t>Ресурсоснабжающая организация (РСО)</t>
  </si>
  <si>
    <t>ИТОГО</t>
  </si>
  <si>
    <t>руб.</t>
  </si>
  <si>
    <t>7. Обслуживание спецсчета</t>
  </si>
  <si>
    <t>8.Работы по ремонту общедомового имущества всего, в т.ч.</t>
  </si>
  <si>
    <t>Финансовый счет дома</t>
  </si>
  <si>
    <t>Всего начислено УК Атал</t>
  </si>
  <si>
    <t>Тариф на 1 кв.м., руб 1 полугодие/2 полугодие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</si>
  <si>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</si>
  <si>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</si>
  <si>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</si>
  <si>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</si>
  <si>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2018 г</t>
  </si>
  <si>
    <t>Отчет по предоставлению коммунальных услуг по жилым помещениям за 2018 г</t>
  </si>
  <si>
    <t>Остаток средств на 01/01/2018 г (+ есть средства, -задолженность)</t>
  </si>
  <si>
    <t>по графику</t>
  </si>
  <si>
    <t>январь</t>
  </si>
  <si>
    <t>восстановление освещения в подъезде 1</t>
  </si>
  <si>
    <t>ремонт и восстановление межпанельных швов, кв.5,17,37</t>
  </si>
  <si>
    <t>косметический ремонт цоколя здания</t>
  </si>
  <si>
    <t>август</t>
  </si>
  <si>
    <t>косметический ремонт входов в п.1,2,3</t>
  </si>
  <si>
    <t>ремонт мягкой кровли кв.20,37,39,40,58,59,60</t>
  </si>
  <si>
    <t>работы на общедомовой системе канализации кв.58,33</t>
  </si>
  <si>
    <t>март,авг</t>
  </si>
  <si>
    <t>замена трассы отопления</t>
  </si>
  <si>
    <t>Получено средств от сдачи металлолома</t>
  </si>
  <si>
    <t>замена дверей входов в мусорокамеру п.1-3</t>
  </si>
  <si>
    <t>октябрь</t>
  </si>
  <si>
    <t xml:space="preserve">6.Обеспечение устранения аварий в соответствии с установленными предельными сроками на внутридомовых инженерных системах в доме. </t>
  </si>
  <si>
    <t>Получено средств от применения повыш.коэфф-та к квартирам без ИПУ</t>
  </si>
  <si>
    <t>9. Расходы на коммун.услуги в целях содержания общего имущества дома</t>
  </si>
  <si>
    <t>Предоставлено услуг РСО</t>
  </si>
  <si>
    <t>по индивид.потреблению</t>
  </si>
  <si>
    <t>содержание общего имущества дома</t>
  </si>
  <si>
    <t>ООО "Коммун. Технологии", МУП "Теплосеть" с 01.09.18 г.(отопление),руб</t>
  </si>
  <si>
    <t>ООО"Ком.Технологии",МУП"Теплосеть" с 01.09.18 г.(горячее водоснабж.),руб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</si>
  <si>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</si>
  <si>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</si>
  <si>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</si>
  <si>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ООО МВК "Экоцентр" (обращение с ТКО) с 01.10.2018 г, руб</t>
  </si>
  <si>
    <t>Экономия расходов на коммун.услуги на содерж.общего имущества дома, руб</t>
  </si>
  <si>
    <t>Начислено взносов на капит.ремонт по состоянию на 01.01.2019г</t>
  </si>
  <si>
    <t>тыс.руб.</t>
  </si>
  <si>
    <t>Поступило взносов на капит.ремонт по состоянию на 01.01.2019г</t>
  </si>
  <si>
    <t xml:space="preserve">Израсходовано на капремонт со спецсчета в 2018 г </t>
  </si>
  <si>
    <t>Остаток средств на спецсчете на 01.01.2019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</si>
</sst>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0" xfId="0" applyFont="1"/>
    <xf numFmtId="0" fontId="3" fillId="0" borderId="0" xfId="0" applyFont="1" applyFill="1"/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0" fillId="0" borderId="0" xfId="0" applyFill="1"/>
    <xf numFmtId="0" fontId="3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6" fillId="0" borderId="1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3" fillId="2" borderId="7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2" fontId="3" fillId="0" borderId="0" xfId="0" applyNumberFormat="1" applyFont="1" applyFill="1" applyAlignment="1">
      <alignment vertical="top" wrapText="1"/>
    </xf>
    <xf numFmtId="1" fontId="3" fillId="0" borderId="0" xfId="0" applyNumberFormat="1" applyFont="1" applyFill="1" applyAlignment="1">
      <alignment vertical="top"/>
    </xf>
    <xf numFmtId="0" fontId="6" fillId="0" borderId="16" xfId="0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2" borderId="1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0" xfId="0" applyFont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Font="1" applyFill="1"/>
    <xf numFmtId="0" fontId="3" fillId="2" borderId="20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7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/>
    </xf>
    <xf numFmtId="0" fontId="6" fillId="0" borderId="0" xfId="0" applyFont="1" applyFill="1"/>
    <xf numFmtId="0" fontId="8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7" fillId="0" borderId="0" xfId="0" applyFont="1" applyFill="1"/>
    <xf numFmtId="0" fontId="9" fillId="0" borderId="0" xfId="0" applyFont="1" applyFill="1"/>
    <xf numFmtId="0" fontId="6" fillId="0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8" fillId="0" borderId="0" xfId="0" applyFont="1" applyFill="1" applyBorder="1"/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6" fillId="0" borderId="18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1" xfId="1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165" fontId="7" fillId="2" borderId="11" xfId="1" applyNumberFormat="1" applyFont="1" applyFill="1" applyBorder="1" applyAlignment="1">
      <alignment vertical="top" wrapText="1"/>
    </xf>
    <xf numFmtId="165" fontId="7" fillId="2" borderId="12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vertical="top" wrapText="1"/>
    </xf>
    <xf numFmtId="165" fontId="3" fillId="2" borderId="8" xfId="1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center" vertical="top" wrapText="1"/>
    </xf>
    <xf numFmtId="2" fontId="4" fillId="0" borderId="22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1" fontId="4" fillId="0" borderId="4" xfId="0" applyNumberFormat="1" applyFont="1" applyFill="1" applyBorder="1" applyAlignment="1">
      <alignment vertical="top" wrapText="1"/>
    </xf>
    <xf numFmtId="0" fontId="4" fillId="0" borderId="24" xfId="0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vertical="top" wrapText="1"/>
    </xf>
    <xf numFmtId="1" fontId="4" fillId="2" borderId="14" xfId="0" applyNumberFormat="1" applyFont="1" applyFill="1" applyBorder="1" applyAlignment="1">
      <alignment vertical="top" wrapText="1"/>
    </xf>
    <xf numFmtId="0" fontId="4" fillId="2" borderId="14" xfId="0" applyFont="1" applyFill="1" applyBorder="1" applyAlignment="1">
      <alignment horizontal="center" vertical="top" wrapText="1"/>
    </xf>
    <xf numFmtId="2" fontId="3" fillId="2" borderId="14" xfId="0" applyNumberFormat="1" applyFont="1" applyFill="1" applyBorder="1" applyAlignment="1">
      <alignment vertical="top" wrapText="1"/>
    </xf>
    <xf numFmtId="165" fontId="3" fillId="2" borderId="15" xfId="1" applyNumberFormat="1" applyFont="1" applyFill="1" applyBorder="1" applyAlignment="1">
      <alignment vertical="top" wrapText="1"/>
    </xf>
    <xf numFmtId="0" fontId="11" fillId="0" borderId="0" xfId="0" applyFont="1" applyFill="1"/>
    <xf numFmtId="0" fontId="4" fillId="0" borderId="10" xfId="0" applyNumberFormat="1" applyFont="1" applyFill="1" applyBorder="1" applyAlignment="1">
      <alignment vertical="top" wrapText="1"/>
    </xf>
    <xf numFmtId="165" fontId="4" fillId="0" borderId="11" xfId="1" applyNumberFormat="1" applyFont="1" applyFill="1" applyBorder="1" applyAlignment="1">
      <alignment vertical="top"/>
    </xf>
    <xf numFmtId="165" fontId="4" fillId="0" borderId="12" xfId="1" applyNumberFormat="1" applyFont="1" applyFill="1" applyBorder="1" applyAlignment="1">
      <alignment vertical="top"/>
    </xf>
    <xf numFmtId="165" fontId="3" fillId="0" borderId="14" xfId="1" applyNumberFormat="1" applyFont="1" applyFill="1" applyBorder="1" applyAlignment="1">
      <alignment vertical="top"/>
    </xf>
    <xf numFmtId="165" fontId="3" fillId="0" borderId="15" xfId="1" applyNumberFormat="1" applyFont="1" applyFill="1" applyBorder="1" applyAlignment="1">
      <alignment vertical="top"/>
    </xf>
    <xf numFmtId="0" fontId="6" fillId="0" borderId="25" xfId="0" applyFont="1" applyFill="1" applyBorder="1" applyAlignment="1">
      <alignment vertical="top" wrapText="1"/>
    </xf>
    <xf numFmtId="165" fontId="6" fillId="0" borderId="22" xfId="1" applyNumberFormat="1" applyFont="1" applyFill="1" applyBorder="1" applyAlignment="1">
      <alignment vertical="top"/>
    </xf>
    <xf numFmtId="165" fontId="6" fillId="0" borderId="23" xfId="1" applyNumberFormat="1" applyFont="1" applyFill="1" applyBorder="1" applyAlignment="1">
      <alignment vertical="top"/>
    </xf>
    <xf numFmtId="166" fontId="7" fillId="0" borderId="0" xfId="1" applyNumberFormat="1" applyFont="1" applyFill="1" applyAlignment="1">
      <alignment vertical="top" wrapText="1"/>
    </xf>
    <xf numFmtId="0" fontId="5" fillId="0" borderId="0" xfId="0" applyFont="1" applyFill="1"/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/>
    <xf numFmtId="0" fontId="6" fillId="2" borderId="0" xfId="0" applyFont="1" applyFill="1" applyAlignment="1">
      <alignment vertical="top" wrapText="1"/>
    </xf>
    <xf numFmtId="166" fontId="7" fillId="2" borderId="0" xfId="1" applyNumberFormat="1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165" fontId="3" fillId="0" borderId="0" xfId="1" applyNumberFormat="1" applyFont="1" applyFill="1" applyAlignment="1">
      <alignment horizontal="right" vertical="top" wrapText="1"/>
    </xf>
    <xf numFmtId="2" fontId="10" fillId="0" borderId="11" xfId="0" applyNumberFormat="1" applyFont="1" applyFill="1" applyBorder="1" applyAlignment="1">
      <alignment vertical="top" wrapText="1"/>
    </xf>
    <xf numFmtId="165" fontId="10" fillId="0" borderId="12" xfId="1" applyNumberFormat="1" applyFont="1" applyFill="1" applyBorder="1" applyAlignment="1">
      <alignment vertical="top" wrapText="1"/>
    </xf>
    <xf numFmtId="165" fontId="4" fillId="0" borderId="5" xfId="1" applyNumberFormat="1" applyFont="1" applyFill="1" applyBorder="1" applyAlignment="1">
      <alignment vertical="top" wrapText="1"/>
    </xf>
    <xf numFmtId="165" fontId="3" fillId="0" borderId="23" xfId="1" applyNumberFormat="1" applyFont="1" applyFill="1" applyBorder="1" applyAlignment="1">
      <alignment vertical="top" wrapText="1"/>
    </xf>
    <xf numFmtId="165" fontId="6" fillId="0" borderId="17" xfId="1" applyNumberFormat="1" applyFont="1" applyFill="1" applyBorder="1" applyAlignment="1">
      <alignment vertical="top" wrapText="1"/>
    </xf>
    <xf numFmtId="165" fontId="6" fillId="0" borderId="1" xfId="1" applyNumberFormat="1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Alignment="1"/>
    <xf numFmtId="0" fontId="0" fillId="0" borderId="0" xfId="0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37" zoomScale="75" zoomScaleNormal="75" workbookViewId="0">
      <selection activeCell="G7" sqref="G7"/>
    </sheetView>
  </sheetViews>
  <sheetFormatPr defaultRowHeight="15.75" x14ac:dyDescent="0.25"/>
  <cols>
    <col min="1" max="1" width="79.28515625" style="9" customWidth="1"/>
    <col min="2" max="3" width="13.7109375" style="9" customWidth="1"/>
    <col min="4" max="4" width="14.140625" style="9" customWidth="1"/>
    <col min="5" max="5" width="14.42578125" style="9" customWidth="1"/>
    <col min="6" max="6" width="10.7109375" style="9" bestFit="1" customWidth="1"/>
    <col min="7" max="7" width="9.140625" style="50"/>
    <col min="8" max="10" width="9.140625" style="7"/>
  </cols>
  <sheetData>
    <row r="1" spans="1:10" s="17" customFormat="1" ht="31.5" x14ac:dyDescent="0.25">
      <c r="A1" s="36" t="s">
        <v>11</v>
      </c>
      <c r="B1" s="9"/>
      <c r="C1" s="9" t="s">
        <v>38</v>
      </c>
      <c r="D1" s="37" t="s">
        <v>23</v>
      </c>
      <c r="E1" s="37">
        <v>12</v>
      </c>
      <c r="F1" s="9"/>
      <c r="G1" s="3"/>
      <c r="H1" s="2"/>
      <c r="I1" s="2"/>
      <c r="J1" s="2"/>
    </row>
    <row r="2" spans="1:10" s="17" customFormat="1" x14ac:dyDescent="0.25">
      <c r="A2" s="38" t="s">
        <v>15</v>
      </c>
      <c r="B2" s="9"/>
      <c r="C2" s="9"/>
      <c r="D2" s="9"/>
      <c r="E2" s="9"/>
      <c r="F2" s="9"/>
      <c r="G2" s="3"/>
      <c r="H2" s="2"/>
      <c r="I2" s="2"/>
      <c r="J2" s="2"/>
    </row>
    <row r="3" spans="1:10" s="17" customFormat="1" x14ac:dyDescent="0.25">
      <c r="A3" s="9" t="s">
        <v>25</v>
      </c>
      <c r="B3" s="9">
        <v>3275.6</v>
      </c>
      <c r="C3" s="9"/>
      <c r="D3" s="9"/>
      <c r="E3" s="9"/>
      <c r="F3" s="9"/>
      <c r="G3" s="3"/>
      <c r="H3" s="2"/>
      <c r="I3" s="2"/>
      <c r="J3" s="2"/>
    </row>
    <row r="4" spans="1:10" s="17" customFormat="1" x14ac:dyDescent="0.25">
      <c r="A4" s="9" t="s">
        <v>33</v>
      </c>
      <c r="B4" s="9">
        <v>20.399999999999999</v>
      </c>
      <c r="C4" s="9">
        <v>20.47</v>
      </c>
      <c r="D4" s="9">
        <v>18.27</v>
      </c>
      <c r="E4" s="9"/>
      <c r="F4" s="9"/>
      <c r="G4" s="3"/>
      <c r="H4" s="2"/>
      <c r="I4" s="2"/>
      <c r="J4" s="2"/>
    </row>
    <row r="5" spans="1:10" s="17" customFormat="1" x14ac:dyDescent="0.25">
      <c r="A5" s="9" t="s">
        <v>24</v>
      </c>
      <c r="B5" s="112">
        <v>781611</v>
      </c>
      <c r="C5" s="39"/>
      <c r="D5" s="39"/>
      <c r="E5" s="9"/>
      <c r="F5" s="39"/>
      <c r="G5" s="9"/>
      <c r="H5" s="2"/>
      <c r="I5" s="2"/>
      <c r="J5" s="2"/>
    </row>
    <row r="6" spans="1:10" s="17" customFormat="1" ht="16.5" thickBot="1" x14ac:dyDescent="0.3">
      <c r="A6" s="9" t="s">
        <v>0</v>
      </c>
      <c r="B6" s="9">
        <v>100</v>
      </c>
      <c r="C6" s="9"/>
      <c r="D6" s="9"/>
      <c r="E6" s="9"/>
      <c r="F6" s="39"/>
      <c r="G6" s="3"/>
      <c r="H6" s="2"/>
      <c r="I6" s="2"/>
      <c r="J6" s="2"/>
    </row>
    <row r="7" spans="1:10" s="19" customFormat="1" ht="66" customHeight="1" x14ac:dyDescent="0.25">
      <c r="A7" s="4" t="s">
        <v>1</v>
      </c>
      <c r="B7" s="6" t="s">
        <v>12</v>
      </c>
      <c r="C7" s="6" t="s">
        <v>19</v>
      </c>
      <c r="D7" s="6" t="s">
        <v>21</v>
      </c>
      <c r="E7" s="5" t="s">
        <v>20</v>
      </c>
      <c r="F7" s="10"/>
      <c r="G7" s="18"/>
      <c r="H7" s="18"/>
      <c r="I7" s="18"/>
      <c r="J7" s="18"/>
    </row>
    <row r="8" spans="1:10" s="17" customFormat="1" ht="15.75" customHeight="1" x14ac:dyDescent="0.25">
      <c r="A8" s="11" t="s">
        <v>2</v>
      </c>
      <c r="B8" s="16" t="s">
        <v>13</v>
      </c>
      <c r="C8" s="111" t="s">
        <v>22</v>
      </c>
      <c r="D8" s="12">
        <v>0.92</v>
      </c>
      <c r="E8" s="79">
        <f>D8*B3*E1</f>
        <v>36162.624000000003</v>
      </c>
      <c r="F8" s="9"/>
      <c r="G8" s="3"/>
      <c r="H8" s="2"/>
      <c r="I8" s="2"/>
      <c r="J8" s="2"/>
    </row>
    <row r="9" spans="1:10" s="17" customFormat="1" ht="47.25" x14ac:dyDescent="0.25">
      <c r="A9" s="11" t="s">
        <v>3</v>
      </c>
      <c r="B9" s="16" t="s">
        <v>13</v>
      </c>
      <c r="C9" s="111" t="s">
        <v>22</v>
      </c>
      <c r="D9" s="12">
        <f>4.2+D10+D11</f>
        <v>4.2569870151015587</v>
      </c>
      <c r="E9" s="79">
        <f>D9*E1*B3</f>
        <v>167330.23999999999</v>
      </c>
      <c r="F9" s="9"/>
      <c r="G9" s="3"/>
      <c r="H9" s="2"/>
      <c r="I9" s="2"/>
      <c r="J9" s="2"/>
    </row>
    <row r="10" spans="1:10" s="17" customFormat="1" x14ac:dyDescent="0.25">
      <c r="A10" s="14" t="s">
        <v>4</v>
      </c>
      <c r="B10" s="16"/>
      <c r="C10" s="111" t="s">
        <v>22</v>
      </c>
      <c r="D10" s="12">
        <f>E10/E1/B3</f>
        <v>5.6987015101558999E-2</v>
      </c>
      <c r="E10" s="79">
        <v>2240</v>
      </c>
      <c r="F10" s="9"/>
      <c r="G10" s="3"/>
      <c r="H10" s="2"/>
      <c r="I10" s="2"/>
      <c r="J10" s="2"/>
    </row>
    <row r="11" spans="1:10" s="17" customFormat="1" x14ac:dyDescent="0.25">
      <c r="A11" s="14" t="s">
        <v>5</v>
      </c>
      <c r="B11" s="16"/>
      <c r="C11" s="111" t="s">
        <v>22</v>
      </c>
      <c r="D11" s="12">
        <f>E11/E1/B3</f>
        <v>0</v>
      </c>
      <c r="E11" s="79"/>
      <c r="F11" s="9"/>
      <c r="G11" s="3"/>
      <c r="H11" s="2"/>
      <c r="I11" s="2"/>
      <c r="J11" s="2"/>
    </row>
    <row r="12" spans="1:10" s="17" customFormat="1" ht="47.25" x14ac:dyDescent="0.25">
      <c r="A12" s="11" t="s">
        <v>6</v>
      </c>
      <c r="B12" s="16" t="s">
        <v>13</v>
      </c>
      <c r="C12" s="111" t="s">
        <v>22</v>
      </c>
      <c r="D12" s="12">
        <f>E12/E1/B3</f>
        <v>4.3577970448162171</v>
      </c>
      <c r="E12" s="79">
        <f>5098*2.8*E1</f>
        <v>171292.79999999999</v>
      </c>
      <c r="F12" s="9"/>
      <c r="G12" s="3"/>
      <c r="H12" s="2"/>
      <c r="I12" s="2"/>
      <c r="J12" s="2"/>
    </row>
    <row r="13" spans="1:10" s="17" customFormat="1" x14ac:dyDescent="0.25">
      <c r="A13" s="11" t="s">
        <v>7</v>
      </c>
      <c r="B13" s="82" t="s">
        <v>41</v>
      </c>
      <c r="C13" s="111" t="s">
        <v>22</v>
      </c>
      <c r="D13" s="12">
        <f>E13/E1/B3</f>
        <v>1.7354072536329224</v>
      </c>
      <c r="E13" s="79">
        <v>68214</v>
      </c>
      <c r="F13" s="9"/>
      <c r="G13" s="3"/>
      <c r="H13" s="2"/>
      <c r="I13" s="2"/>
      <c r="J13" s="2"/>
    </row>
    <row r="14" spans="1:10" s="17" customFormat="1" ht="16.5" customHeight="1" x14ac:dyDescent="0.25">
      <c r="A14" s="11" t="s">
        <v>8</v>
      </c>
      <c r="B14" s="82" t="s">
        <v>41</v>
      </c>
      <c r="C14" s="111" t="s">
        <v>22</v>
      </c>
      <c r="D14" s="12">
        <v>0.43</v>
      </c>
      <c r="E14" s="79">
        <f>D14*E1*B3</f>
        <v>16902.096000000001</v>
      </c>
      <c r="F14" s="9"/>
      <c r="G14" s="3"/>
      <c r="H14" s="2"/>
      <c r="I14" s="2"/>
      <c r="J14" s="2"/>
    </row>
    <row r="15" spans="1:10" s="17" customFormat="1" ht="31.5" x14ac:dyDescent="0.25">
      <c r="A15" s="11" t="s">
        <v>55</v>
      </c>
      <c r="B15" s="16" t="s">
        <v>13</v>
      </c>
      <c r="C15" s="111" t="s">
        <v>22</v>
      </c>
      <c r="D15" s="12">
        <v>0.49</v>
      </c>
      <c r="E15" s="79">
        <f>D15*E1*B3</f>
        <v>19260.527999999998</v>
      </c>
      <c r="F15" s="9"/>
      <c r="G15" s="3"/>
      <c r="H15" s="2"/>
      <c r="I15" s="2"/>
      <c r="J15" s="2"/>
    </row>
    <row r="16" spans="1:10" s="17" customFormat="1" ht="16.5" thickBot="1" x14ac:dyDescent="0.3">
      <c r="A16" s="15" t="s">
        <v>29</v>
      </c>
      <c r="B16" s="26" t="s">
        <v>13</v>
      </c>
      <c r="C16" s="27" t="s">
        <v>22</v>
      </c>
      <c r="D16" s="113">
        <f>E16/E1/B3</f>
        <v>0.11999999999999998</v>
      </c>
      <c r="E16" s="114">
        <f>B3*(E1-4)*0.18</f>
        <v>4716.8639999999996</v>
      </c>
      <c r="F16" s="9"/>
      <c r="G16" s="3"/>
      <c r="H16" s="2"/>
      <c r="I16" s="2"/>
      <c r="J16" s="2"/>
    </row>
    <row r="17" spans="1:10" s="17" customFormat="1" x14ac:dyDescent="0.25">
      <c r="A17" s="32" t="s">
        <v>30</v>
      </c>
      <c r="B17" s="33"/>
      <c r="C17" s="33"/>
      <c r="D17" s="34">
        <f>E17/E1/B3</f>
        <v>10.53360173199821</v>
      </c>
      <c r="E17" s="80">
        <f>E18+E19+E20+E21+E22+E23+E24+E25</f>
        <v>414046.39</v>
      </c>
      <c r="F17" s="9"/>
      <c r="G17" s="3"/>
      <c r="H17" s="2"/>
      <c r="I17" s="2"/>
      <c r="J17" s="2"/>
    </row>
    <row r="18" spans="1:10" s="52" customFormat="1" x14ac:dyDescent="0.25">
      <c r="A18" s="11" t="s">
        <v>43</v>
      </c>
      <c r="B18" s="16" t="s">
        <v>42</v>
      </c>
      <c r="C18" s="51" t="s">
        <v>22</v>
      </c>
      <c r="D18" s="13"/>
      <c r="E18" s="79">
        <v>1407.31</v>
      </c>
      <c r="F18" s="9"/>
      <c r="G18" s="3"/>
      <c r="H18" s="2"/>
      <c r="I18" s="2"/>
      <c r="J18" s="2"/>
    </row>
    <row r="19" spans="1:10" s="20" customFormat="1" x14ac:dyDescent="0.25">
      <c r="A19" s="11" t="s">
        <v>49</v>
      </c>
      <c r="B19" s="16" t="s">
        <v>50</v>
      </c>
      <c r="C19" s="51" t="s">
        <v>22</v>
      </c>
      <c r="D19" s="13"/>
      <c r="E19" s="79">
        <f>1910+2436.36</f>
        <v>4346.3600000000006</v>
      </c>
      <c r="F19" s="38"/>
      <c r="G19" s="40"/>
      <c r="H19" s="8"/>
      <c r="I19" s="8"/>
      <c r="J19" s="8"/>
    </row>
    <row r="20" spans="1:10" s="20" customFormat="1" x14ac:dyDescent="0.25">
      <c r="A20" s="11" t="s">
        <v>44</v>
      </c>
      <c r="B20" s="16" t="s">
        <v>16</v>
      </c>
      <c r="C20" s="51" t="s">
        <v>22</v>
      </c>
      <c r="D20" s="13"/>
      <c r="E20" s="79">
        <v>6480</v>
      </c>
      <c r="F20" s="38"/>
      <c r="G20" s="40"/>
      <c r="H20" s="8"/>
      <c r="I20" s="8"/>
      <c r="J20" s="8"/>
    </row>
    <row r="21" spans="1:10" s="52" customFormat="1" x14ac:dyDescent="0.25">
      <c r="A21" s="11" t="s">
        <v>45</v>
      </c>
      <c r="B21" s="16" t="s">
        <v>46</v>
      </c>
      <c r="C21" s="51" t="s">
        <v>22</v>
      </c>
      <c r="D21" s="13"/>
      <c r="E21" s="79">
        <v>47993.13</v>
      </c>
      <c r="F21" s="9"/>
      <c r="G21" s="3"/>
      <c r="H21" s="2"/>
      <c r="I21" s="2"/>
      <c r="J21" s="2"/>
    </row>
    <row r="22" spans="1:10" s="52" customFormat="1" x14ac:dyDescent="0.25">
      <c r="A22" s="11" t="s">
        <v>47</v>
      </c>
      <c r="B22" s="16" t="s">
        <v>46</v>
      </c>
      <c r="C22" s="51" t="s">
        <v>22</v>
      </c>
      <c r="D22" s="13"/>
      <c r="E22" s="79">
        <v>16856.259999999998</v>
      </c>
      <c r="F22" s="9"/>
      <c r="G22" s="3"/>
      <c r="H22" s="2"/>
      <c r="I22" s="2"/>
      <c r="J22" s="2"/>
    </row>
    <row r="23" spans="1:10" s="52" customFormat="1" x14ac:dyDescent="0.25">
      <c r="A23" s="11" t="s">
        <v>48</v>
      </c>
      <c r="B23" s="16" t="s">
        <v>46</v>
      </c>
      <c r="C23" s="51" t="s">
        <v>22</v>
      </c>
      <c r="D23" s="13"/>
      <c r="E23" s="79">
        <v>177642.4</v>
      </c>
      <c r="F23" s="9"/>
      <c r="G23" s="3"/>
      <c r="H23" s="2"/>
      <c r="I23" s="2"/>
      <c r="J23" s="2"/>
    </row>
    <row r="24" spans="1:10" s="52" customFormat="1" x14ac:dyDescent="0.25">
      <c r="A24" s="11" t="s">
        <v>51</v>
      </c>
      <c r="B24" s="16" t="s">
        <v>18</v>
      </c>
      <c r="C24" s="51" t="s">
        <v>22</v>
      </c>
      <c r="D24" s="13"/>
      <c r="E24" s="79">
        <v>121340.93</v>
      </c>
      <c r="F24" s="9"/>
      <c r="G24" s="3"/>
      <c r="H24" s="2"/>
      <c r="I24" s="2"/>
      <c r="J24" s="2"/>
    </row>
    <row r="25" spans="1:10" s="52" customFormat="1" ht="16.5" thickBot="1" x14ac:dyDescent="0.3">
      <c r="A25" s="85" t="s">
        <v>53</v>
      </c>
      <c r="B25" s="86" t="s">
        <v>54</v>
      </c>
      <c r="C25" s="87" t="s">
        <v>22</v>
      </c>
      <c r="D25" s="88"/>
      <c r="E25" s="115">
        <v>37980</v>
      </c>
      <c r="F25" s="9"/>
      <c r="G25" s="3"/>
      <c r="H25" s="2"/>
      <c r="I25" s="2"/>
      <c r="J25" s="2"/>
    </row>
    <row r="26" spans="1:10" s="25" customFormat="1" ht="16.5" thickBot="1" x14ac:dyDescent="0.3">
      <c r="A26" s="89" t="s">
        <v>57</v>
      </c>
      <c r="B26" s="83"/>
      <c r="C26" s="83" t="s">
        <v>22</v>
      </c>
      <c r="D26" s="84">
        <f>E26/E1/B3</f>
        <v>1.1674197093662231</v>
      </c>
      <c r="E26" s="116">
        <f>D45+D46</f>
        <v>45888</v>
      </c>
      <c r="F26" s="30"/>
      <c r="G26" s="30"/>
      <c r="H26" s="24"/>
      <c r="I26" s="24"/>
      <c r="J26" s="24"/>
    </row>
    <row r="27" spans="1:10" s="17" customFormat="1" ht="16.5" thickBot="1" x14ac:dyDescent="0.3">
      <c r="A27" s="91" t="s">
        <v>9</v>
      </c>
      <c r="B27" s="92"/>
      <c r="C27" s="93" t="s">
        <v>22</v>
      </c>
      <c r="D27" s="94">
        <f>D8+D9+D12+D13+D14+D15+D16+D17+D26</f>
        <v>24.011212754915128</v>
      </c>
      <c r="E27" s="95">
        <f>E8+E9+E12+E13+E14+E15+E16+E17+E26</f>
        <v>943813.54200000002</v>
      </c>
      <c r="F27" s="41"/>
      <c r="G27" s="42"/>
      <c r="H27" s="2"/>
      <c r="I27" s="2"/>
      <c r="J27" s="2"/>
    </row>
    <row r="28" spans="1:10" s="25" customFormat="1" ht="16.5" thickBot="1" x14ac:dyDescent="0.3">
      <c r="A28" s="127" t="s">
        <v>31</v>
      </c>
      <c r="B28" s="128"/>
      <c r="C28" s="128"/>
      <c r="D28" s="53" t="s">
        <v>34</v>
      </c>
      <c r="E28" s="54" t="s">
        <v>35</v>
      </c>
      <c r="F28" s="55"/>
      <c r="G28" s="30"/>
      <c r="H28" s="56"/>
      <c r="I28" s="24"/>
      <c r="J28" s="24"/>
    </row>
    <row r="29" spans="1:10" s="62" customFormat="1" ht="15.75" customHeight="1" x14ac:dyDescent="0.25">
      <c r="A29" s="43" t="s">
        <v>40</v>
      </c>
      <c r="B29" s="28"/>
      <c r="C29" s="59" t="s">
        <v>28</v>
      </c>
      <c r="D29" s="117">
        <v>95907</v>
      </c>
      <c r="E29" s="73"/>
      <c r="F29" s="44"/>
      <c r="G29" s="60"/>
      <c r="H29" s="61"/>
      <c r="I29" s="61"/>
      <c r="J29" s="61"/>
    </row>
    <row r="30" spans="1:10" s="62" customFormat="1" ht="15.75" customHeight="1" x14ac:dyDescent="0.25">
      <c r="A30" s="14" t="s">
        <v>14</v>
      </c>
      <c r="B30" s="21"/>
      <c r="C30" s="63" t="s">
        <v>28</v>
      </c>
      <c r="D30" s="118">
        <f>780*E1</f>
        <v>9360</v>
      </c>
      <c r="E30" s="74"/>
      <c r="F30" s="44"/>
      <c r="G30" s="60"/>
      <c r="H30" s="61"/>
      <c r="I30" s="61"/>
      <c r="J30" s="61"/>
    </row>
    <row r="31" spans="1:10" s="62" customFormat="1" ht="15.75" customHeight="1" x14ac:dyDescent="0.25">
      <c r="A31" s="14" t="s">
        <v>56</v>
      </c>
      <c r="B31" s="21"/>
      <c r="C31" s="63" t="s">
        <v>28</v>
      </c>
      <c r="D31" s="118">
        <f>4919.45+7451.97</f>
        <v>12371.42</v>
      </c>
      <c r="E31" s="74"/>
      <c r="F31" s="44"/>
      <c r="G31" s="60"/>
      <c r="H31" s="61"/>
      <c r="I31" s="61"/>
      <c r="J31" s="61"/>
    </row>
    <row r="32" spans="1:10" s="62" customFormat="1" ht="15.75" customHeight="1" x14ac:dyDescent="0.25">
      <c r="A32" s="14" t="s">
        <v>52</v>
      </c>
      <c r="B32" s="21"/>
      <c r="C32" s="63" t="s">
        <v>28</v>
      </c>
      <c r="D32" s="118">
        <v>2150</v>
      </c>
      <c r="E32" s="74"/>
      <c r="F32" s="60"/>
    </row>
    <row r="33" spans="1:10" s="66" customFormat="1" ht="15.75" customHeight="1" x14ac:dyDescent="0.25">
      <c r="A33" s="14" t="s">
        <v>36</v>
      </c>
      <c r="B33" s="21"/>
      <c r="C33" s="63" t="s">
        <v>28</v>
      </c>
      <c r="D33" s="118">
        <f>B5</f>
        <v>781611</v>
      </c>
      <c r="E33" s="74"/>
      <c r="F33" s="45"/>
      <c r="G33" s="64"/>
      <c r="H33" s="65"/>
      <c r="I33" s="65"/>
      <c r="J33" s="65"/>
    </row>
    <row r="34" spans="1:10" s="66" customFormat="1" ht="15.75" customHeight="1" x14ac:dyDescent="0.25">
      <c r="A34" s="57" t="str">
        <f>A27</f>
        <v>итого расходы</v>
      </c>
      <c r="B34" s="58"/>
      <c r="C34" s="67" t="str">
        <f>C27</f>
        <v>руб</v>
      </c>
      <c r="D34" s="75"/>
      <c r="E34" s="76">
        <f>E27</f>
        <v>943813.54200000002</v>
      </c>
      <c r="F34" s="45"/>
      <c r="G34" s="64"/>
      <c r="H34" s="65"/>
      <c r="I34" s="65"/>
      <c r="J34" s="65"/>
    </row>
    <row r="35" spans="1:10" s="70" customFormat="1" ht="15.75" customHeight="1" thickBot="1" x14ac:dyDescent="0.3">
      <c r="A35" s="46" t="s">
        <v>17</v>
      </c>
      <c r="B35" s="31"/>
      <c r="C35" s="68" t="s">
        <v>28</v>
      </c>
      <c r="D35" s="77"/>
      <c r="E35" s="78">
        <f>D29+D30+D31+D32+D33-E34</f>
        <v>-42414.121999999974</v>
      </c>
      <c r="F35" s="47"/>
      <c r="G35" s="47"/>
      <c r="H35" s="69"/>
      <c r="I35" s="69"/>
      <c r="J35" s="69"/>
    </row>
    <row r="36" spans="1:10" s="17" customFormat="1" ht="16.5" customHeight="1" x14ac:dyDescent="0.25">
      <c r="A36" s="124" t="s">
        <v>39</v>
      </c>
      <c r="B36" s="125"/>
      <c r="C36" s="125"/>
      <c r="D36" s="125"/>
      <c r="E36" s="126"/>
      <c r="F36" s="48"/>
    </row>
    <row r="37" spans="1:10" s="52" customFormat="1" ht="15.75" customHeight="1" x14ac:dyDescent="0.25">
      <c r="A37" s="35" t="s">
        <v>26</v>
      </c>
      <c r="B37" s="122" t="s">
        <v>58</v>
      </c>
      <c r="C37" s="122" t="s">
        <v>32</v>
      </c>
      <c r="D37" s="129"/>
      <c r="E37" s="130"/>
      <c r="F37" s="3"/>
      <c r="G37" s="96"/>
      <c r="H37" s="96"/>
      <c r="I37" s="96"/>
    </row>
    <row r="38" spans="1:10" s="52" customFormat="1" ht="63" x14ac:dyDescent="0.25">
      <c r="A38" s="11"/>
      <c r="B38" s="123"/>
      <c r="C38" s="90" t="s">
        <v>59</v>
      </c>
      <c r="D38" s="90" t="s">
        <v>60</v>
      </c>
      <c r="E38" s="81" t="s">
        <v>37</v>
      </c>
      <c r="F38" s="3"/>
      <c r="G38" s="96"/>
      <c r="H38" s="96"/>
      <c r="I38" s="96"/>
    </row>
    <row r="39" spans="1:10" s="17" customFormat="1" ht="15.75" customHeight="1" x14ac:dyDescent="0.25">
      <c r="A39" s="22" t="s">
        <v>61</v>
      </c>
      <c r="B39" s="71">
        <v>830042</v>
      </c>
      <c r="C39" s="71">
        <v>829930</v>
      </c>
      <c r="D39" s="71"/>
      <c r="E39" s="72"/>
      <c r="F39" s="49"/>
    </row>
    <row r="40" spans="1:10" s="17" customFormat="1" ht="15.75" customHeight="1" x14ac:dyDescent="0.25">
      <c r="A40" s="22" t="s">
        <v>62</v>
      </c>
      <c r="B40" s="71">
        <v>383881</v>
      </c>
      <c r="C40" s="71">
        <v>362296</v>
      </c>
      <c r="D40" s="71">
        <v>28351</v>
      </c>
      <c r="E40" s="72"/>
      <c r="F40" s="49"/>
    </row>
    <row r="41" spans="1:10" s="17" customFormat="1" x14ac:dyDescent="0.25">
      <c r="A41" s="22" t="s">
        <v>63</v>
      </c>
      <c r="B41" s="71">
        <v>76835</v>
      </c>
      <c r="C41" s="71">
        <v>73864</v>
      </c>
      <c r="D41" s="71">
        <v>3627</v>
      </c>
      <c r="E41" s="72"/>
      <c r="F41" s="49"/>
    </row>
    <row r="42" spans="1:10" s="17" customFormat="1" x14ac:dyDescent="0.25">
      <c r="A42" s="22" t="s">
        <v>64</v>
      </c>
      <c r="B42" s="71">
        <v>146675</v>
      </c>
      <c r="C42" s="71">
        <v>140156</v>
      </c>
      <c r="D42" s="71">
        <v>8439</v>
      </c>
      <c r="E42" s="72"/>
      <c r="F42" s="49"/>
    </row>
    <row r="43" spans="1:10" s="17" customFormat="1" x14ac:dyDescent="0.25">
      <c r="A43" s="22" t="s">
        <v>65</v>
      </c>
      <c r="B43" s="71">
        <v>272411</v>
      </c>
      <c r="C43" s="71">
        <v>257536</v>
      </c>
      <c r="D43" s="71">
        <v>27013</v>
      </c>
      <c r="E43" s="72">
        <v>62</v>
      </c>
      <c r="F43" s="49"/>
    </row>
    <row r="44" spans="1:10" s="17" customFormat="1" ht="16.5" thickBot="1" x14ac:dyDescent="0.3">
      <c r="A44" s="97" t="s">
        <v>66</v>
      </c>
      <c r="B44" s="98">
        <v>38613</v>
      </c>
      <c r="C44" s="98">
        <v>38559</v>
      </c>
      <c r="D44" s="98"/>
      <c r="E44" s="99"/>
      <c r="F44" s="49"/>
    </row>
    <row r="45" spans="1:10" s="17" customFormat="1" ht="16.5" thickBot="1" x14ac:dyDescent="0.3">
      <c r="A45" s="29" t="s">
        <v>27</v>
      </c>
      <c r="B45" s="100">
        <f>SUM(B39:B44)</f>
        <v>1748457</v>
      </c>
      <c r="C45" s="100">
        <f>SUM(C39:C44)</f>
        <v>1702341</v>
      </c>
      <c r="D45" s="100">
        <f>SUM(D40:D44)</f>
        <v>67430</v>
      </c>
      <c r="E45" s="101">
        <f>SUM(E39:E43)</f>
        <v>62</v>
      </c>
      <c r="F45" s="9"/>
    </row>
    <row r="46" spans="1:10" s="62" customFormat="1" ht="15.75" customHeight="1" thickBot="1" x14ac:dyDescent="0.3">
      <c r="A46" s="102" t="s">
        <v>67</v>
      </c>
      <c r="B46" s="103"/>
      <c r="C46" s="103"/>
      <c r="D46" s="103">
        <f>B41+B42+B43-C41-C42-C43-D41-D42-D43-E43+B40-C40-D40</f>
        <v>-21542</v>
      </c>
      <c r="E46" s="104"/>
      <c r="F46" s="44"/>
    </row>
    <row r="47" spans="1:10" s="1" customFormat="1" x14ac:dyDescent="0.25">
      <c r="A47" s="119" t="s">
        <v>68</v>
      </c>
      <c r="B47" s="120"/>
      <c r="C47" s="120"/>
      <c r="D47" s="44" t="s">
        <v>69</v>
      </c>
      <c r="E47" s="105">
        <v>932.5</v>
      </c>
      <c r="F47" s="9"/>
      <c r="G47" s="17"/>
      <c r="H47" s="17"/>
    </row>
    <row r="48" spans="1:10" s="17" customFormat="1" x14ac:dyDescent="0.25">
      <c r="A48" s="119" t="s">
        <v>70</v>
      </c>
      <c r="B48" s="120"/>
      <c r="C48" s="120"/>
      <c r="D48" s="44" t="s">
        <v>69</v>
      </c>
      <c r="E48" s="105">
        <v>798.66</v>
      </c>
      <c r="F48" s="3"/>
      <c r="G48" s="106"/>
    </row>
    <row r="49" spans="1:8" s="17" customFormat="1" x14ac:dyDescent="0.25">
      <c r="A49" s="119" t="s">
        <v>71</v>
      </c>
      <c r="B49" s="121"/>
      <c r="C49" s="121"/>
      <c r="D49" s="44" t="s">
        <v>69</v>
      </c>
      <c r="E49" s="105">
        <v>0</v>
      </c>
      <c r="F49" s="3"/>
      <c r="G49" s="106"/>
    </row>
    <row r="50" spans="1:8" s="1" customFormat="1" x14ac:dyDescent="0.25">
      <c r="A50" s="107" t="s">
        <v>72</v>
      </c>
      <c r="B50" s="108"/>
      <c r="C50" s="108"/>
      <c r="D50" s="109" t="s">
        <v>69</v>
      </c>
      <c r="E50" s="110">
        <f>E48-E49</f>
        <v>798.66</v>
      </c>
      <c r="F50" s="3"/>
      <c r="G50" s="106"/>
    </row>
    <row r="51" spans="1:8" s="1" customFormat="1" x14ac:dyDescent="0.25">
      <c r="A51" s="23" t="s">
        <v>10</v>
      </c>
      <c r="B51" s="9"/>
      <c r="C51" s="9"/>
      <c r="D51" s="9"/>
      <c r="E51" s="9"/>
      <c r="F51" s="9"/>
      <c r="G51" s="17"/>
      <c r="H51" s="17"/>
    </row>
  </sheetData>
  <mergeCells count="7">
    <mergeCell ref="A48:C48"/>
    <mergeCell ref="A49:C49"/>
    <mergeCell ref="B37:B38"/>
    <mergeCell ref="A36:E36"/>
    <mergeCell ref="A28:C28"/>
    <mergeCell ref="C37:E37"/>
    <mergeCell ref="A47:C47"/>
  </mergeCells>
  <pageMargins left="0.31496062992125984" right="0.31496062992125984" top="0.35433070866141736" bottom="0.35433070866141736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2019-02-08T08:50:53Z</cp:lastPrinted>
  <dcterms:created xsi:type="dcterms:W3CDTF">2016-04-22T06:39:22Z</dcterms:created>
  <dcterms:modified xsi:type="dcterms:W3CDTF">2019-02-18T10:36:10Z</dcterms:modified>
</cp:coreProperties>
</file>