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58" i="1" l="1"/>
  <c r="D9" i="1" l="1"/>
  <c r="E14" i="1" l="1"/>
  <c r="E49" i="1" l="1"/>
  <c r="D69" i="1"/>
  <c r="E66" i="1"/>
  <c r="D68" i="1" l="1"/>
  <c r="E68" i="1" l="1"/>
  <c r="C68" i="1"/>
  <c r="B68" i="1"/>
  <c r="D55" i="1" l="1"/>
  <c r="B5" i="1" l="1"/>
  <c r="E26" i="1" l="1"/>
  <c r="E20" i="1"/>
  <c r="E29" i="1" l="1"/>
  <c r="E45" i="1" l="1"/>
  <c r="E30" i="1" l="1"/>
  <c r="E33" i="1" l="1"/>
  <c r="E21" i="1"/>
  <c r="E41" i="1"/>
  <c r="E43" i="1"/>
  <c r="E31" i="1" l="1"/>
  <c r="E38" i="1" l="1"/>
  <c r="D19" i="1" l="1"/>
  <c r="D13" i="1" l="1"/>
  <c r="D56" i="1" l="1"/>
  <c r="D53" i="1"/>
  <c r="C50" i="1"/>
  <c r="A57" i="1"/>
  <c r="D14" i="1" l="1"/>
  <c r="D12" i="1"/>
  <c r="D18" i="1"/>
  <c r="E16" i="1"/>
  <c r="E8" i="1"/>
  <c r="D49" i="1" l="1"/>
  <c r="D15" i="1"/>
  <c r="E17" i="1"/>
  <c r="D10" i="1"/>
  <c r="D11" i="1"/>
  <c r="D20" i="1"/>
  <c r="D50" i="1" l="1"/>
  <c r="E9" i="1" l="1"/>
  <c r="E50" i="1" s="1"/>
  <c r="E57" i="1" s="1"/>
</calcChain>
</file>

<file path=xl/sharedStrings.xml><?xml version="1.0" encoding="utf-8"?>
<sst xmlns="http://schemas.openxmlformats.org/spreadsheetml/2006/main" count="164" uniqueCount="102">
  <si>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</si>
  <si>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</si>
  <si>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</si>
  <si>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</si>
  <si>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</si>
  <si>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</si>
  <si>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</si>
  <si>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</si>
  <si>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</si>
  <si>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</si>
  <si>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</si>
  <si>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7.Работы по обеспечению требований пожарной безопасности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</si>
  <si>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</si>
  <si>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</si>
  <si>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</si>
  <si>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</si>
  <si>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</si>
  <si>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</si>
  <si>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д.2/1</t>
  </si>
  <si>
    <t>май</t>
  </si>
  <si>
    <t>Остаток средств на конец периода (+ есть средства, -задолженность)</t>
  </si>
  <si>
    <t>июль</t>
  </si>
  <si>
    <t>август</t>
  </si>
  <si>
    <t>сентябрь</t>
  </si>
  <si>
    <t>ежемесячно</t>
  </si>
  <si>
    <t>октябрь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</si>
  <si>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</si>
  <si>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</si>
  <si>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</si>
  <si>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руб</t>
  </si>
  <si>
    <t>Стоимость выполн.работы /услуги на 1 кв.м.</t>
  </si>
  <si>
    <t>Площадь дома, м2</t>
  </si>
  <si>
    <t>декабрь</t>
  </si>
  <si>
    <t>Ресурсоснабжающая организация (РСО)</t>
  </si>
  <si>
    <t>ИТОГО</t>
  </si>
  <si>
    <t>руб.</t>
  </si>
  <si>
    <t>Финансовый счет дома</t>
  </si>
  <si>
    <t>март</t>
  </si>
  <si>
    <t>Всего начислено УК Атал</t>
  </si>
  <si>
    <t>Получено средств от сдачи металлолома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</si>
  <si>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</si>
  <si>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</si>
  <si>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</si>
  <si>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</si>
  <si>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</si>
  <si>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ноябрь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</si>
  <si>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</si>
  <si>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</si>
  <si>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</si>
  <si>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</si>
  <si>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январь</t>
  </si>
  <si>
    <t>замена стояков ХГВС кв.169</t>
  </si>
  <si>
    <t>февраль</t>
  </si>
  <si>
    <t>замена испарителей п.4</t>
  </si>
  <si>
    <t>восстановление освещения в тамбуре кв.174</t>
  </si>
  <si>
    <t>переустановка циркуляционного насоса ГВС п.1</t>
  </si>
  <si>
    <t>оборудование видеонаблюдением входов в подъезды п.6,7</t>
  </si>
  <si>
    <t>8.Абонплата по услуге Видеоконтроль</t>
  </si>
  <si>
    <t>9.Работы по ремонту общедомового имущества всего, в т.ч.</t>
  </si>
  <si>
    <t>замена верхней разводки ГВС п.6</t>
  </si>
  <si>
    <t>замена верхней разводки ХВС п.6</t>
  </si>
  <si>
    <t>дооборудование детской площадки</t>
  </si>
  <si>
    <t>косметический ремонт цоколя здания</t>
  </si>
  <si>
    <t>работы по подготовке к отопительному сезону</t>
  </si>
  <si>
    <t>обустройство пешеходной зоны и ремонт отмостки</t>
  </si>
  <si>
    <t>май,сент</t>
  </si>
  <si>
    <t>изготовление и установка дверей в мусорокамеру п.4,6</t>
  </si>
  <si>
    <t>работа на общедомовой системе ХВС кв.242,246,139</t>
  </si>
  <si>
    <t>сент,окт</t>
  </si>
  <si>
    <t>работы на общедомовой системе отопления кв.241,97а, подвал п.5,6</t>
  </si>
  <si>
    <t>янв,май,окт</t>
  </si>
  <si>
    <t>работа на общедомовой системе канализации кв.250, техэтаж п.7,8,подвал п.6</t>
  </si>
  <si>
    <t>замена входной двери в подъезд п.6,7</t>
  </si>
  <si>
    <t>июль,окт</t>
  </si>
  <si>
    <t>замена мусороприемных клапанов п.4,3-8шт</t>
  </si>
  <si>
    <t>апрель,ноя</t>
  </si>
  <si>
    <t>март,авг,дек</t>
  </si>
  <si>
    <t>замена запорных устройств системы ГВС</t>
  </si>
  <si>
    <t>кометический ремонт п.1,3,4,лифтерской</t>
  </si>
  <si>
    <t>апр,июнь,ноя,дек</t>
  </si>
  <si>
    <t>работа на общедомовой системе ГВС техэтаж п.1,5,6,кв.238</t>
  </si>
  <si>
    <t>замена светильников в подъезде 6</t>
  </si>
  <si>
    <t>замена сгоревшего модуля на циркуляц.насосе ГВС п.5</t>
  </si>
  <si>
    <t>изготовление и установка двери входа в подвал п.2,5,7,8</t>
  </si>
  <si>
    <t>изготовление и установка метал.двери с контроллером ключей п.6,7</t>
  </si>
  <si>
    <t>смена задвижки ГВС п.6</t>
  </si>
  <si>
    <t>ремонт и обследование лифтов п.1,2</t>
  </si>
  <si>
    <t>ремонт мягкой кровли кв.125,126,32,159а,322 и над нежилыми помещ</t>
  </si>
  <si>
    <t>ремонт кирп.кладки парапетов, вентшахт и установка парапет.листов п.6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</si>
  <si>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</si>
  <si>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10.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</si>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</sst>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8" xfId="0" applyFont="1" applyFill="1" applyBorder="1" applyAlignment="1">
      <alignment horizontal="center"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vertical="top" wrapText="1"/>
    </xf>
    <xf numFmtId="0" fontId="5" fillId="0" borderId="20" xfId="0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9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horizontal="right" vertical="top" wrapText="1"/>
    </xf>
    <xf numFmtId="1" fontId="4" fillId="0" borderId="0" xfId="0" applyNumberFormat="1" applyFont="1" applyFill="1" applyAlignment="1">
      <alignment horizontal="right" vertical="top" wrapText="1"/>
    </xf>
    <xf numFmtId="1" fontId="3" fillId="0" borderId="0" xfId="0" applyNumberFormat="1" applyFont="1" applyFill="1" applyAlignment="1">
      <alignment wrapText="1"/>
    </xf>
    <xf numFmtId="0" fontId="4" fillId="0" borderId="0" xfId="0" applyFont="1" applyAlignment="1">
      <alignment wrapText="1"/>
    </xf>
    <xf numFmtId="0" fontId="8" fillId="0" borderId="0" xfId="0" applyFont="1" applyFill="1"/>
    <xf numFmtId="0" fontId="0" fillId="0" borderId="0" xfId="0" applyFont="1" applyFill="1"/>
    <xf numFmtId="0" fontId="3" fillId="2" borderId="23" xfId="0" applyFont="1" applyFill="1" applyBorder="1" applyAlignment="1">
      <alignment horizontal="center" vertical="top" wrapText="1"/>
    </xf>
    <xf numFmtId="0" fontId="3" fillId="2" borderId="24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20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wrapText="1"/>
    </xf>
    <xf numFmtId="0" fontId="9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wrapText="1"/>
    </xf>
    <xf numFmtId="0" fontId="10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9" fillId="0" borderId="0" xfId="0" applyFont="1" applyFill="1" applyBorder="1"/>
    <xf numFmtId="0" fontId="4" fillId="0" borderId="1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21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165" fontId="4" fillId="0" borderId="11" xfId="1" applyNumberFormat="1" applyFont="1" applyFill="1" applyBorder="1" applyAlignment="1">
      <alignment vertical="top"/>
    </xf>
    <xf numFmtId="165" fontId="4" fillId="0" borderId="12" xfId="1" applyNumberFormat="1" applyFont="1" applyFill="1" applyBorder="1" applyAlignment="1">
      <alignment vertical="top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5" fillId="0" borderId="1" xfId="1" applyNumberFormat="1" applyFont="1" applyFill="1" applyBorder="1" applyAlignment="1">
      <alignment vertical="top" wrapText="1"/>
    </xf>
    <xf numFmtId="2" fontId="4" fillId="0" borderId="18" xfId="0" applyNumberFormat="1" applyFont="1" applyFill="1" applyBorder="1" applyAlignment="1">
      <alignment vertical="top" wrapText="1"/>
    </xf>
    <xf numFmtId="165" fontId="3" fillId="0" borderId="17" xfId="1" applyNumberFormat="1" applyFont="1" applyFill="1" applyBorder="1" applyAlignment="1">
      <alignment vertical="top" wrapText="1"/>
    </xf>
    <xf numFmtId="2" fontId="3" fillId="2" borderId="14" xfId="0" applyNumberFormat="1" applyFont="1" applyFill="1" applyBorder="1" applyAlignment="1">
      <alignment vertical="top" wrapText="1"/>
    </xf>
    <xf numFmtId="165" fontId="3" fillId="2" borderId="15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6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165" fontId="7" fillId="2" borderId="14" xfId="1" applyNumberFormat="1" applyFont="1" applyFill="1" applyBorder="1" applyAlignment="1">
      <alignment vertical="top" wrapText="1"/>
    </xf>
    <xf numFmtId="165" fontId="7" fillId="2" borderId="15" xfId="1" applyNumberFormat="1" applyFont="1" applyFill="1" applyBorder="1" applyAlignment="1">
      <alignment vertical="top" wrapText="1"/>
    </xf>
    <xf numFmtId="0" fontId="3" fillId="2" borderId="13" xfId="0" applyFont="1" applyFill="1" applyBorder="1" applyAlignment="1">
      <alignment vertical="top" wrapText="1"/>
    </xf>
    <xf numFmtId="1" fontId="3" fillId="2" borderId="14" xfId="0" applyNumberFormat="1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3" fillId="0" borderId="0" xfId="1" applyNumberFormat="1" applyFont="1" applyFill="1" applyAlignment="1">
      <alignment horizontal="right" vertical="top" wrapText="1"/>
    </xf>
    <xf numFmtId="165" fontId="4" fillId="0" borderId="5" xfId="1" applyNumberFormat="1" applyFont="1" applyFill="1" applyBorder="1" applyAlignment="1">
      <alignment vertical="top" wrapText="1"/>
    </xf>
    <xf numFmtId="165" fontId="5" fillId="0" borderId="20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topLeftCell="A46" zoomScale="75" zoomScaleNormal="75" workbookViewId="0">
      <selection activeCell="F62" sqref="F62:F67"/>
    </sheetView>
  </sheetViews>
  <sheetFormatPr defaultRowHeight="15.75" x14ac:dyDescent="0.25"/>
  <cols>
    <col min="1" max="1" width="95.140625" style="7" customWidth="1"/>
    <col min="2" max="2" width="15.42578125" style="7" customWidth="1"/>
    <col min="3" max="3" width="13.42578125" style="7" customWidth="1"/>
    <col min="4" max="4" width="13.28515625" style="7" customWidth="1"/>
    <col min="5" max="5" width="14.28515625" style="7" customWidth="1"/>
    <col min="6" max="6" width="13.140625" style="7" bestFit="1" customWidth="1"/>
    <col min="7" max="7" width="9.140625" style="50"/>
  </cols>
  <sheetData>
    <row r="1" spans="1:7" s="22" customFormat="1" ht="31.5" x14ac:dyDescent="0.25">
      <c r="A1" s="36" t="s">
        <v>14</v>
      </c>
      <c r="B1" s="7"/>
      <c r="C1" s="7"/>
      <c r="D1" s="7" t="s">
        <v>46</v>
      </c>
      <c r="E1" s="37">
        <v>12</v>
      </c>
      <c r="F1" s="7"/>
      <c r="G1" s="35"/>
    </row>
    <row r="2" spans="1:7" s="22" customFormat="1" x14ac:dyDescent="0.25">
      <c r="A2" s="38" t="s">
        <v>18</v>
      </c>
      <c r="B2" s="7"/>
      <c r="C2" s="7"/>
      <c r="D2" s="7"/>
      <c r="E2" s="47"/>
      <c r="F2" s="7"/>
      <c r="G2" s="35"/>
    </row>
    <row r="3" spans="1:7" s="22" customFormat="1" x14ac:dyDescent="0.25">
      <c r="A3" s="7" t="s">
        <v>31</v>
      </c>
      <c r="B3" s="7">
        <v>23251.279999999999</v>
      </c>
      <c r="C3" s="7"/>
      <c r="D3" s="7"/>
      <c r="E3" s="48"/>
      <c r="F3" s="7"/>
      <c r="G3" s="35"/>
    </row>
    <row r="4" spans="1:7" s="22" customFormat="1" x14ac:dyDescent="0.25">
      <c r="A4" s="7" t="s">
        <v>0</v>
      </c>
      <c r="B4" s="7">
        <v>20.84</v>
      </c>
      <c r="C4" s="7">
        <v>18.440000000000001</v>
      </c>
      <c r="D4" s="7"/>
      <c r="E4" s="7"/>
      <c r="F4" s="7"/>
      <c r="G4" s="120"/>
    </row>
    <row r="5" spans="1:7" s="22" customFormat="1" x14ac:dyDescent="0.25">
      <c r="A5" s="7" t="s">
        <v>28</v>
      </c>
      <c r="B5" s="121">
        <f>B3*B4*9+B3*3*C4</f>
        <v>5647270.8864000002</v>
      </c>
      <c r="C5" s="39"/>
      <c r="D5" s="39"/>
      <c r="E5" s="7"/>
      <c r="F5" s="39"/>
      <c r="G5" s="7"/>
    </row>
    <row r="6" spans="1:7" s="22" customFormat="1" ht="16.5" thickBot="1" x14ac:dyDescent="0.3">
      <c r="A6" s="7" t="s">
        <v>1</v>
      </c>
      <c r="B6" s="7">
        <v>100</v>
      </c>
      <c r="C6" s="7"/>
      <c r="D6" s="7"/>
      <c r="E6" s="7"/>
      <c r="F6" s="39"/>
      <c r="G6" s="120"/>
    </row>
    <row r="7" spans="1:7" s="23" customFormat="1" ht="64.5" customHeight="1" x14ac:dyDescent="0.25">
      <c r="A7" s="4" t="s">
        <v>2</v>
      </c>
      <c r="B7" s="6" t="s">
        <v>15</v>
      </c>
      <c r="C7" s="6" t="s">
        <v>26</v>
      </c>
      <c r="D7" s="6" t="s">
        <v>30</v>
      </c>
      <c r="E7" s="5" t="s">
        <v>27</v>
      </c>
      <c r="F7" s="8"/>
      <c r="G7" s="8"/>
    </row>
    <row r="8" spans="1:7" s="22" customFormat="1" ht="15.75" customHeight="1" x14ac:dyDescent="0.25">
      <c r="A8" s="9" t="s">
        <v>3</v>
      </c>
      <c r="B8" s="26" t="s">
        <v>16</v>
      </c>
      <c r="C8" s="119" t="s">
        <v>29</v>
      </c>
      <c r="D8" s="10">
        <v>0.92</v>
      </c>
      <c r="E8" s="75">
        <f>D8*B3*E1</f>
        <v>256694.1312</v>
      </c>
      <c r="F8" s="7"/>
      <c r="G8" s="120"/>
    </row>
    <row r="9" spans="1:7" s="22" customFormat="1" ht="34.5" customHeight="1" x14ac:dyDescent="0.25">
      <c r="A9" s="9" t="s">
        <v>4</v>
      </c>
      <c r="B9" s="26" t="s">
        <v>16</v>
      </c>
      <c r="C9" s="119" t="s">
        <v>29</v>
      </c>
      <c r="D9" s="10">
        <f>4.8+D10+D11+D12+D13</f>
        <v>6.8997266960499957</v>
      </c>
      <c r="E9" s="75">
        <f>D9*E1*B3</f>
        <v>1925129.7280000001</v>
      </c>
      <c r="F9" s="7"/>
      <c r="G9" s="120"/>
    </row>
    <row r="10" spans="1:7" s="22" customFormat="1" ht="15.75" customHeight="1" x14ac:dyDescent="0.25">
      <c r="A10" s="12" t="s">
        <v>5</v>
      </c>
      <c r="B10" s="26"/>
      <c r="C10" s="119" t="s">
        <v>29</v>
      </c>
      <c r="D10" s="10">
        <f>E10/E1/B3</f>
        <v>4.8169391104489735E-2</v>
      </c>
      <c r="E10" s="75">
        <v>13440</v>
      </c>
      <c r="F10" s="7"/>
      <c r="G10" s="120"/>
    </row>
    <row r="11" spans="1:7" s="22" customFormat="1" ht="15.75" customHeight="1" x14ac:dyDescent="0.25">
      <c r="A11" s="12" t="s">
        <v>6</v>
      </c>
      <c r="B11" s="26"/>
      <c r="C11" s="119" t="s">
        <v>29</v>
      </c>
      <c r="D11" s="10">
        <f>E11/E1/B3</f>
        <v>5.9186705706811275E-2</v>
      </c>
      <c r="E11" s="75">
        <v>16514</v>
      </c>
      <c r="F11" s="7"/>
      <c r="G11" s="120"/>
    </row>
    <row r="12" spans="1:7" s="22" customFormat="1" ht="15.75" customHeight="1" x14ac:dyDescent="0.25">
      <c r="A12" s="12" t="s">
        <v>7</v>
      </c>
      <c r="B12" s="26"/>
      <c r="C12" s="119" t="s">
        <v>29</v>
      </c>
      <c r="D12" s="10">
        <f>E12/B3/E1</f>
        <v>1.9923705992386944</v>
      </c>
      <c r="E12" s="75">
        <v>555902</v>
      </c>
      <c r="F12" s="7"/>
      <c r="G12" s="120"/>
    </row>
    <row r="13" spans="1:7" s="22" customFormat="1" ht="15.75" customHeight="1" x14ac:dyDescent="0.25">
      <c r="A13" s="12" t="s">
        <v>44</v>
      </c>
      <c r="B13" s="26"/>
      <c r="C13" s="119" t="s">
        <v>35</v>
      </c>
      <c r="D13" s="10">
        <f>E13/E1/B3</f>
        <v>0</v>
      </c>
      <c r="E13" s="75"/>
      <c r="F13" s="3"/>
      <c r="G13" s="2"/>
    </row>
    <row r="14" spans="1:7" s="22" customFormat="1" ht="33" customHeight="1" x14ac:dyDescent="0.25">
      <c r="A14" s="9" t="s">
        <v>8</v>
      </c>
      <c r="B14" s="26" t="s">
        <v>16</v>
      </c>
      <c r="C14" s="119" t="s">
        <v>29</v>
      </c>
      <c r="D14" s="10">
        <f>E14/E1/B3</f>
        <v>5.0860425748603948</v>
      </c>
      <c r="E14" s="75">
        <f>39419*3*E1</f>
        <v>1419084</v>
      </c>
      <c r="F14" s="7"/>
      <c r="G14" s="120"/>
    </row>
    <row r="15" spans="1:7" s="22" customFormat="1" ht="15.75" customHeight="1" x14ac:dyDescent="0.25">
      <c r="A15" s="9" t="s">
        <v>9</v>
      </c>
      <c r="B15" s="89" t="s">
        <v>49</v>
      </c>
      <c r="C15" s="119" t="s">
        <v>29</v>
      </c>
      <c r="D15" s="10">
        <f>E15/E1/B3</f>
        <v>1.7953850282651107</v>
      </c>
      <c r="E15" s="75">
        <v>500940</v>
      </c>
      <c r="F15" s="7"/>
      <c r="G15" s="120"/>
    </row>
    <row r="16" spans="1:7" s="22" customFormat="1" ht="15.75" customHeight="1" x14ac:dyDescent="0.25">
      <c r="A16" s="9" t="s">
        <v>10</v>
      </c>
      <c r="B16" s="89" t="s">
        <v>49</v>
      </c>
      <c r="C16" s="119" t="s">
        <v>29</v>
      </c>
      <c r="D16" s="10">
        <v>0.43</v>
      </c>
      <c r="E16" s="75">
        <f>D16*E1*B3</f>
        <v>119976.6048</v>
      </c>
      <c r="F16" s="7"/>
      <c r="G16" s="120"/>
    </row>
    <row r="17" spans="1:7" s="22" customFormat="1" ht="30.75" customHeight="1" x14ac:dyDescent="0.25">
      <c r="A17" s="9" t="s">
        <v>89</v>
      </c>
      <c r="B17" s="26" t="s">
        <v>16</v>
      </c>
      <c r="C17" s="119" t="s">
        <v>29</v>
      </c>
      <c r="D17" s="10">
        <v>0.49</v>
      </c>
      <c r="E17" s="75">
        <f>D17*E1*B3</f>
        <v>136717.5264</v>
      </c>
      <c r="F17" s="7"/>
      <c r="G17" s="120"/>
    </row>
    <row r="18" spans="1:7" s="22" customFormat="1" ht="15.75" customHeight="1" x14ac:dyDescent="0.25">
      <c r="A18" s="9" t="s">
        <v>11</v>
      </c>
      <c r="B18" s="26" t="s">
        <v>24</v>
      </c>
      <c r="C18" s="119" t="s">
        <v>29</v>
      </c>
      <c r="D18" s="10">
        <f>E18/E1/B3</f>
        <v>0.18387876567082187</v>
      </c>
      <c r="E18" s="75">
        <v>51305</v>
      </c>
      <c r="F18" s="7"/>
      <c r="G18" s="120"/>
    </row>
    <row r="19" spans="1:7" s="22" customFormat="1" ht="15.75" customHeight="1" thickBot="1" x14ac:dyDescent="0.3">
      <c r="A19" s="13" t="s">
        <v>57</v>
      </c>
      <c r="B19" s="28" t="s">
        <v>24</v>
      </c>
      <c r="C19" s="29" t="s">
        <v>29</v>
      </c>
      <c r="D19" s="14">
        <f>E19/E1/B3</f>
        <v>2.5805030948833785E-2</v>
      </c>
      <c r="E19" s="76">
        <v>7200</v>
      </c>
      <c r="F19" s="7"/>
      <c r="G19" s="96"/>
    </row>
    <row r="20" spans="1:7" s="22" customFormat="1" ht="15.75" customHeight="1" x14ac:dyDescent="0.25">
      <c r="A20" s="100" t="s">
        <v>58</v>
      </c>
      <c r="B20" s="101"/>
      <c r="C20" s="101"/>
      <c r="D20" s="102">
        <f>E20/E1/B3</f>
        <v>5.4251407521076978</v>
      </c>
      <c r="E20" s="103">
        <f>E21+E22+E23+E24+E25+E26+E27+E28+E29+E30+E31+E32+E33+E34+E35+E36+E37+E38+E39+E40+E41+E42+E43+E44+E45+E46+E47+E48</f>
        <v>1513697.6</v>
      </c>
      <c r="F20" s="7"/>
      <c r="G20" s="83"/>
    </row>
    <row r="21" spans="1:7" s="22" customFormat="1" ht="15.75" customHeight="1" x14ac:dyDescent="0.25">
      <c r="A21" s="9" t="s">
        <v>71</v>
      </c>
      <c r="B21" s="26" t="s">
        <v>70</v>
      </c>
      <c r="C21" s="68" t="s">
        <v>29</v>
      </c>
      <c r="D21" s="11"/>
      <c r="E21" s="75">
        <f>16512.67+2235.88+22548.57+10942.09</f>
        <v>52239.209999999992</v>
      </c>
      <c r="F21" s="7"/>
      <c r="G21" s="83"/>
    </row>
    <row r="22" spans="1:7" s="52" customFormat="1" ht="15.75" customHeight="1" x14ac:dyDescent="0.25">
      <c r="A22" s="9" t="s">
        <v>85</v>
      </c>
      <c r="B22" s="26" t="s">
        <v>50</v>
      </c>
      <c r="C22" s="68" t="s">
        <v>29</v>
      </c>
      <c r="D22" s="10"/>
      <c r="E22" s="75">
        <v>2913.32</v>
      </c>
      <c r="F22" s="7"/>
      <c r="G22" s="90"/>
    </row>
    <row r="23" spans="1:7" s="52" customFormat="1" ht="15.75" customHeight="1" x14ac:dyDescent="0.25">
      <c r="A23" s="9" t="s">
        <v>51</v>
      </c>
      <c r="B23" s="26" t="s">
        <v>52</v>
      </c>
      <c r="C23" s="68" t="s">
        <v>29</v>
      </c>
      <c r="D23" s="11"/>
      <c r="E23" s="75">
        <v>1077.28</v>
      </c>
      <c r="F23" s="7"/>
      <c r="G23" s="91"/>
    </row>
    <row r="24" spans="1:7" s="52" customFormat="1" ht="15.75" customHeight="1" x14ac:dyDescent="0.25">
      <c r="A24" s="9" t="s">
        <v>53</v>
      </c>
      <c r="B24" s="26" t="s">
        <v>37</v>
      </c>
      <c r="C24" s="68" t="s">
        <v>29</v>
      </c>
      <c r="D24" s="11"/>
      <c r="E24" s="75">
        <v>12687</v>
      </c>
      <c r="F24" s="7"/>
      <c r="G24" s="92"/>
    </row>
    <row r="25" spans="1:7" s="52" customFormat="1" ht="15.75" customHeight="1" x14ac:dyDescent="0.25">
      <c r="A25" s="9" t="s">
        <v>86</v>
      </c>
      <c r="B25" s="26" t="s">
        <v>37</v>
      </c>
      <c r="C25" s="68" t="s">
        <v>29</v>
      </c>
      <c r="D25" s="11"/>
      <c r="E25" s="75">
        <v>24000</v>
      </c>
      <c r="F25" s="7"/>
      <c r="G25" s="92"/>
    </row>
    <row r="26" spans="1:7" s="22" customFormat="1" ht="15.75" customHeight="1" x14ac:dyDescent="0.25">
      <c r="A26" s="9" t="s">
        <v>80</v>
      </c>
      <c r="B26" s="26" t="s">
        <v>76</v>
      </c>
      <c r="C26" s="68" t="s">
        <v>29</v>
      </c>
      <c r="D26" s="11"/>
      <c r="E26" s="75">
        <f>3010.03+4358.31+1390.85+2980.33</f>
        <v>11739.52</v>
      </c>
      <c r="F26" s="7"/>
      <c r="G26" s="35"/>
    </row>
    <row r="27" spans="1:7" s="52" customFormat="1" ht="15.75" customHeight="1" x14ac:dyDescent="0.25">
      <c r="A27" s="9" t="s">
        <v>54</v>
      </c>
      <c r="B27" s="26" t="s">
        <v>52</v>
      </c>
      <c r="C27" s="68" t="s">
        <v>29</v>
      </c>
      <c r="D27" s="11"/>
      <c r="E27" s="75">
        <v>1612.27</v>
      </c>
      <c r="F27" s="7"/>
      <c r="G27" s="93"/>
    </row>
    <row r="28" spans="1:7" s="52" customFormat="1" ht="15.75" customHeight="1" x14ac:dyDescent="0.25">
      <c r="A28" s="9" t="s">
        <v>55</v>
      </c>
      <c r="B28" s="26" t="s">
        <v>52</v>
      </c>
      <c r="C28" s="68" t="s">
        <v>29</v>
      </c>
      <c r="D28" s="11"/>
      <c r="E28" s="75">
        <v>7149.04</v>
      </c>
      <c r="F28" s="7"/>
      <c r="G28" s="93"/>
    </row>
    <row r="29" spans="1:7" s="52" customFormat="1" ht="15.75" customHeight="1" x14ac:dyDescent="0.25">
      <c r="A29" s="9" t="s">
        <v>78</v>
      </c>
      <c r="B29" s="115" t="s">
        <v>79</v>
      </c>
      <c r="C29" s="68" t="s">
        <v>29</v>
      </c>
      <c r="D29" s="11"/>
      <c r="E29" s="75">
        <f>117676.5+125770.03+129198.51+2617.28</f>
        <v>375262.32</v>
      </c>
      <c r="F29" s="7"/>
      <c r="G29" s="94"/>
    </row>
    <row r="30" spans="1:7" s="52" customFormat="1" x14ac:dyDescent="0.25">
      <c r="A30" s="9" t="s">
        <v>74</v>
      </c>
      <c r="B30" s="26" t="s">
        <v>75</v>
      </c>
      <c r="C30" s="68" t="s">
        <v>29</v>
      </c>
      <c r="D30" s="11"/>
      <c r="E30" s="75">
        <f>12822.44+12595.1</f>
        <v>25417.54</v>
      </c>
      <c r="F30" s="7"/>
      <c r="G30" s="94"/>
    </row>
    <row r="31" spans="1:7" s="22" customFormat="1" x14ac:dyDescent="0.25">
      <c r="A31" s="9" t="s">
        <v>87</v>
      </c>
      <c r="B31" s="26" t="s">
        <v>65</v>
      </c>
      <c r="C31" s="68" t="s">
        <v>29</v>
      </c>
      <c r="D31" s="11"/>
      <c r="E31" s="75">
        <f>156130.36+54997.7</f>
        <v>211128.06</v>
      </c>
      <c r="F31" s="7"/>
      <c r="G31" s="35"/>
    </row>
    <row r="32" spans="1:7" s="52" customFormat="1" x14ac:dyDescent="0.25">
      <c r="A32" s="9" t="s">
        <v>56</v>
      </c>
      <c r="B32" s="26" t="s">
        <v>19</v>
      </c>
      <c r="C32" s="68" t="s">
        <v>29</v>
      </c>
      <c r="D32" s="11"/>
      <c r="E32" s="75">
        <v>37950</v>
      </c>
      <c r="F32" s="7"/>
      <c r="G32" s="95"/>
    </row>
    <row r="33" spans="1:7" s="52" customFormat="1" ht="15.75" customHeight="1" x14ac:dyDescent="0.25">
      <c r="A33" s="9" t="s">
        <v>72</v>
      </c>
      <c r="B33" s="26" t="s">
        <v>73</v>
      </c>
      <c r="C33" s="68" t="s">
        <v>29</v>
      </c>
      <c r="D33" s="11"/>
      <c r="E33" s="75">
        <f>16500+16500</f>
        <v>33000</v>
      </c>
      <c r="F33" s="7"/>
      <c r="G33" s="97"/>
    </row>
    <row r="34" spans="1:7" s="52" customFormat="1" ht="15.75" customHeight="1" x14ac:dyDescent="0.25">
      <c r="A34" s="9" t="s">
        <v>88</v>
      </c>
      <c r="B34" s="26" t="s">
        <v>21</v>
      </c>
      <c r="C34" s="68" t="s">
        <v>29</v>
      </c>
      <c r="D34" s="11"/>
      <c r="E34" s="75">
        <v>239971.9</v>
      </c>
      <c r="F34" s="7"/>
      <c r="G34" s="97"/>
    </row>
    <row r="35" spans="1:7" s="52" customFormat="1" ht="15.75" customHeight="1" x14ac:dyDescent="0.25">
      <c r="A35" s="9" t="s">
        <v>59</v>
      </c>
      <c r="B35" s="26" t="s">
        <v>21</v>
      </c>
      <c r="C35" s="68" t="s">
        <v>29</v>
      </c>
      <c r="D35" s="11"/>
      <c r="E35" s="75">
        <v>58860.61</v>
      </c>
      <c r="F35" s="7"/>
      <c r="G35" s="97"/>
    </row>
    <row r="36" spans="1:7" s="52" customFormat="1" ht="15.75" customHeight="1" x14ac:dyDescent="0.25">
      <c r="A36" s="9" t="s">
        <v>60</v>
      </c>
      <c r="B36" s="26" t="s">
        <v>21</v>
      </c>
      <c r="C36" s="68" t="s">
        <v>29</v>
      </c>
      <c r="D36" s="11"/>
      <c r="E36" s="75">
        <v>29855.39</v>
      </c>
      <c r="F36" s="7"/>
      <c r="G36" s="97"/>
    </row>
    <row r="37" spans="1:7" s="52" customFormat="1" ht="15.75" customHeight="1" x14ac:dyDescent="0.25">
      <c r="A37" s="9" t="s">
        <v>61</v>
      </c>
      <c r="B37" s="26" t="s">
        <v>21</v>
      </c>
      <c r="C37" s="68" t="s">
        <v>29</v>
      </c>
      <c r="D37" s="10"/>
      <c r="E37" s="75">
        <v>2481.64</v>
      </c>
      <c r="F37" s="7"/>
      <c r="G37" s="97"/>
    </row>
    <row r="38" spans="1:7" s="52" customFormat="1" ht="15.75" customHeight="1" x14ac:dyDescent="0.25">
      <c r="A38" s="9" t="s">
        <v>62</v>
      </c>
      <c r="B38" s="26" t="s">
        <v>22</v>
      </c>
      <c r="C38" s="68" t="s">
        <v>29</v>
      </c>
      <c r="D38" s="10"/>
      <c r="E38" s="75">
        <f>128270.41</f>
        <v>128270.41</v>
      </c>
      <c r="F38" s="7"/>
      <c r="G38" s="97"/>
    </row>
    <row r="39" spans="1:7" s="52" customFormat="1" ht="15.75" customHeight="1" x14ac:dyDescent="0.25">
      <c r="A39" s="9" t="s">
        <v>63</v>
      </c>
      <c r="B39" s="26" t="s">
        <v>22</v>
      </c>
      <c r="C39" s="68" t="s">
        <v>29</v>
      </c>
      <c r="D39" s="10"/>
      <c r="E39" s="75">
        <v>50646.59</v>
      </c>
      <c r="F39" s="7"/>
      <c r="G39" s="97"/>
    </row>
    <row r="40" spans="1:7" s="52" customFormat="1" ht="15.75" customHeight="1" x14ac:dyDescent="0.25">
      <c r="A40" s="9" t="s">
        <v>64</v>
      </c>
      <c r="B40" s="26" t="s">
        <v>23</v>
      </c>
      <c r="C40" s="68" t="s">
        <v>29</v>
      </c>
      <c r="D40" s="10"/>
      <c r="E40" s="75">
        <v>55279.28</v>
      </c>
      <c r="F40" s="7"/>
      <c r="G40" s="97"/>
    </row>
    <row r="41" spans="1:7" s="52" customFormat="1" ht="15.75" customHeight="1" x14ac:dyDescent="0.25">
      <c r="A41" s="9" t="s">
        <v>69</v>
      </c>
      <c r="B41" s="26" t="s">
        <v>68</v>
      </c>
      <c r="C41" s="68" t="s">
        <v>29</v>
      </c>
      <c r="D41" s="10"/>
      <c r="E41" s="75">
        <f>12449.35+1056.27+7132.77+2143.61</f>
        <v>22782</v>
      </c>
      <c r="F41" s="7"/>
      <c r="G41" s="97"/>
    </row>
    <row r="42" spans="1:7" s="52" customFormat="1" ht="15.75" customHeight="1" x14ac:dyDescent="0.25">
      <c r="A42" s="9" t="s">
        <v>66</v>
      </c>
      <c r="B42" s="26" t="s">
        <v>25</v>
      </c>
      <c r="C42" s="68" t="s">
        <v>29</v>
      </c>
      <c r="D42" s="10"/>
      <c r="E42" s="75">
        <v>19610</v>
      </c>
      <c r="F42" s="7"/>
      <c r="G42" s="97"/>
    </row>
    <row r="43" spans="1:7" s="52" customFormat="1" ht="15.75" customHeight="1" x14ac:dyDescent="0.25">
      <c r="A43" s="9" t="s">
        <v>67</v>
      </c>
      <c r="B43" s="26" t="s">
        <v>25</v>
      </c>
      <c r="C43" s="68" t="s">
        <v>29</v>
      </c>
      <c r="D43" s="10"/>
      <c r="E43" s="75">
        <f>984.43+1398.33</f>
        <v>2382.7599999999998</v>
      </c>
      <c r="F43" s="7"/>
      <c r="G43" s="97"/>
    </row>
    <row r="44" spans="1:7" s="52" customFormat="1" ht="15.75" customHeight="1" x14ac:dyDescent="0.25">
      <c r="A44" s="9" t="s">
        <v>83</v>
      </c>
      <c r="B44" s="26" t="s">
        <v>45</v>
      </c>
      <c r="C44" s="68" t="s">
        <v>29</v>
      </c>
      <c r="D44" s="10"/>
      <c r="E44" s="75">
        <v>42000</v>
      </c>
      <c r="F44" s="7"/>
      <c r="G44" s="97"/>
    </row>
    <row r="45" spans="1:7" s="52" customFormat="1" ht="15.75" customHeight="1" x14ac:dyDescent="0.25">
      <c r="A45" s="9" t="s">
        <v>84</v>
      </c>
      <c r="B45" s="26" t="s">
        <v>45</v>
      </c>
      <c r="C45" s="68" t="s">
        <v>29</v>
      </c>
      <c r="D45" s="10"/>
      <c r="E45" s="75">
        <f>24872*2</f>
        <v>49744</v>
      </c>
      <c r="F45" s="7"/>
      <c r="G45" s="98"/>
    </row>
    <row r="46" spans="1:7" s="52" customFormat="1" ht="15.75" customHeight="1" x14ac:dyDescent="0.25">
      <c r="A46" s="9" t="s">
        <v>81</v>
      </c>
      <c r="B46" s="26" t="s">
        <v>32</v>
      </c>
      <c r="C46" s="68" t="s">
        <v>29</v>
      </c>
      <c r="D46" s="10"/>
      <c r="E46" s="75">
        <v>1439.58</v>
      </c>
      <c r="F46" s="7"/>
      <c r="G46" s="98"/>
    </row>
    <row r="47" spans="1:7" s="52" customFormat="1" ht="15.75" customHeight="1" x14ac:dyDescent="0.25">
      <c r="A47" s="9" t="s">
        <v>77</v>
      </c>
      <c r="B47" s="26" t="s">
        <v>32</v>
      </c>
      <c r="C47" s="68" t="s">
        <v>29</v>
      </c>
      <c r="D47" s="10"/>
      <c r="E47" s="75">
        <v>4841.54</v>
      </c>
      <c r="F47" s="7"/>
      <c r="G47" s="98"/>
    </row>
    <row r="48" spans="1:7" s="52" customFormat="1" ht="15.75" customHeight="1" thickBot="1" x14ac:dyDescent="0.3">
      <c r="A48" s="104" t="s">
        <v>82</v>
      </c>
      <c r="B48" s="30" t="s">
        <v>32</v>
      </c>
      <c r="C48" s="31" t="s">
        <v>29</v>
      </c>
      <c r="D48" s="32"/>
      <c r="E48" s="122">
        <v>9356.34</v>
      </c>
      <c r="F48" s="7"/>
      <c r="G48" s="99"/>
    </row>
    <row r="49" spans="1:10" s="20" customFormat="1" ht="16.5" thickBot="1" x14ac:dyDescent="0.3">
      <c r="A49" s="17" t="s">
        <v>90</v>
      </c>
      <c r="B49" s="18"/>
      <c r="C49" s="18" t="s">
        <v>29</v>
      </c>
      <c r="D49" s="85">
        <f>E49/E1/B3</f>
        <v>1.5353312448461618</v>
      </c>
      <c r="E49" s="86">
        <f>D68+D69</f>
        <v>428381</v>
      </c>
      <c r="F49" s="24"/>
      <c r="G49" s="25"/>
      <c r="H49" s="19"/>
      <c r="I49" s="19"/>
      <c r="J49" s="19"/>
    </row>
    <row r="50" spans="1:10" s="22" customFormat="1" ht="16.5" thickBot="1" x14ac:dyDescent="0.3">
      <c r="A50" s="112" t="s">
        <v>12</v>
      </c>
      <c r="B50" s="113"/>
      <c r="C50" s="114" t="str">
        <f>C49</f>
        <v>руб</v>
      </c>
      <c r="D50" s="87">
        <f>D8+D9+D14+D15+D16+D17+D18+D20+D49+D19</f>
        <v>22.791310092749018</v>
      </c>
      <c r="E50" s="88">
        <f>E8+E9+E14+E15+E16+E17+E18+E20+E49+E19</f>
        <v>6359125.590400001</v>
      </c>
      <c r="F50" s="40"/>
      <c r="G50" s="49"/>
    </row>
    <row r="51" spans="1:10" s="20" customFormat="1" ht="16.5" thickBot="1" x14ac:dyDescent="0.3">
      <c r="A51" s="129" t="s">
        <v>36</v>
      </c>
      <c r="B51" s="130"/>
      <c r="C51" s="130"/>
      <c r="D51" s="53" t="s">
        <v>40</v>
      </c>
      <c r="E51" s="54" t="s">
        <v>41</v>
      </c>
      <c r="F51" s="55"/>
      <c r="G51" s="24"/>
      <c r="H51" s="56"/>
      <c r="I51" s="19"/>
      <c r="J51" s="19"/>
    </row>
    <row r="52" spans="1:10" s="61" customFormat="1" x14ac:dyDescent="0.25">
      <c r="A52" s="41" t="s">
        <v>47</v>
      </c>
      <c r="B52" s="33"/>
      <c r="C52" s="59" t="s">
        <v>35</v>
      </c>
      <c r="D52" s="123">
        <v>128019</v>
      </c>
      <c r="E52" s="71"/>
      <c r="F52" s="42"/>
      <c r="G52" s="60"/>
    </row>
    <row r="53" spans="1:10" s="61" customFormat="1" x14ac:dyDescent="0.25">
      <c r="A53" s="12" t="s">
        <v>17</v>
      </c>
      <c r="B53" s="27"/>
      <c r="C53" s="62" t="s">
        <v>35</v>
      </c>
      <c r="D53" s="84">
        <f>27323*E1</f>
        <v>327876</v>
      </c>
      <c r="E53" s="72"/>
      <c r="F53" s="42"/>
      <c r="G53" s="60"/>
    </row>
    <row r="54" spans="1:10" s="61" customFormat="1" x14ac:dyDescent="0.25">
      <c r="A54" s="12" t="s">
        <v>39</v>
      </c>
      <c r="B54" s="27"/>
      <c r="C54" s="62" t="s">
        <v>35</v>
      </c>
      <c r="D54" s="84">
        <v>0</v>
      </c>
      <c r="E54" s="72"/>
      <c r="F54" s="42"/>
      <c r="G54" s="60"/>
    </row>
    <row r="55" spans="1:10" s="61" customFormat="1" x14ac:dyDescent="0.25">
      <c r="A55" s="12" t="s">
        <v>91</v>
      </c>
      <c r="B55" s="27"/>
      <c r="C55" s="62" t="s">
        <v>35</v>
      </c>
      <c r="D55" s="84">
        <f>14559.8+21792.69+916.5</f>
        <v>37268.99</v>
      </c>
      <c r="E55" s="72"/>
      <c r="F55" s="42"/>
      <c r="G55" s="60"/>
    </row>
    <row r="56" spans="1:10" s="64" customFormat="1" x14ac:dyDescent="0.25">
      <c r="A56" s="12" t="s">
        <v>42</v>
      </c>
      <c r="B56" s="27"/>
      <c r="C56" s="62" t="s">
        <v>35</v>
      </c>
      <c r="D56" s="84">
        <f>B5</f>
        <v>5647270.8864000002</v>
      </c>
      <c r="E56" s="72"/>
      <c r="F56" s="43"/>
      <c r="G56" s="63"/>
    </row>
    <row r="57" spans="1:10" s="64" customFormat="1" ht="16.5" thickBot="1" x14ac:dyDescent="0.3">
      <c r="A57" s="57" t="str">
        <f>A50</f>
        <v>итого расходы</v>
      </c>
      <c r="B57" s="58"/>
      <c r="C57" s="106" t="s">
        <v>35</v>
      </c>
      <c r="D57" s="73"/>
      <c r="E57" s="74">
        <f>E50</f>
        <v>6359125.590400001</v>
      </c>
      <c r="F57" s="43"/>
      <c r="G57" s="63"/>
    </row>
    <row r="58" spans="1:10" s="67" customFormat="1" ht="15.75" customHeight="1" thickBot="1" x14ac:dyDescent="0.3">
      <c r="A58" s="107" t="s">
        <v>20</v>
      </c>
      <c r="B58" s="108"/>
      <c r="C58" s="109" t="s">
        <v>35</v>
      </c>
      <c r="D58" s="110"/>
      <c r="E58" s="111">
        <f>D52+D53+D54+D55+D56-E57</f>
        <v>-218690.71400000062</v>
      </c>
      <c r="F58" s="44"/>
      <c r="G58" s="65"/>
      <c r="H58" s="66"/>
      <c r="I58" s="66"/>
      <c r="J58" s="66"/>
    </row>
    <row r="59" spans="1:10" s="22" customFormat="1" ht="16.5" customHeight="1" x14ac:dyDescent="0.25">
      <c r="A59" s="126" t="s">
        <v>48</v>
      </c>
      <c r="B59" s="127"/>
      <c r="C59" s="127"/>
      <c r="D59" s="127"/>
      <c r="E59" s="128"/>
      <c r="F59" s="45"/>
    </row>
    <row r="60" spans="1:10" s="52" customFormat="1" ht="15.75" customHeight="1" x14ac:dyDescent="0.25">
      <c r="A60" s="34" t="s">
        <v>33</v>
      </c>
      <c r="B60" s="124" t="s">
        <v>92</v>
      </c>
      <c r="C60" s="124" t="s">
        <v>38</v>
      </c>
      <c r="D60" s="131"/>
      <c r="E60" s="132"/>
      <c r="F60" s="3"/>
      <c r="G60" s="51"/>
      <c r="H60" s="51"/>
      <c r="I60" s="51"/>
    </row>
    <row r="61" spans="1:10" s="52" customFormat="1" ht="63" x14ac:dyDescent="0.25">
      <c r="A61" s="9"/>
      <c r="B61" s="125"/>
      <c r="C61" s="105" t="s">
        <v>93</v>
      </c>
      <c r="D61" s="105" t="s">
        <v>94</v>
      </c>
      <c r="E61" s="82" t="s">
        <v>43</v>
      </c>
      <c r="F61" s="3"/>
      <c r="G61" s="51"/>
      <c r="H61" s="51"/>
      <c r="I61" s="51"/>
    </row>
    <row r="62" spans="1:10" s="22" customFormat="1" x14ac:dyDescent="0.25">
      <c r="A62" s="21" t="s">
        <v>95</v>
      </c>
      <c r="B62" s="69">
        <v>4955978</v>
      </c>
      <c r="C62" s="69">
        <v>4956088</v>
      </c>
      <c r="D62" s="69"/>
      <c r="E62" s="70"/>
      <c r="F62" s="46"/>
    </row>
    <row r="63" spans="1:10" s="22" customFormat="1" ht="15.75" customHeight="1" x14ac:dyDescent="0.25">
      <c r="A63" s="21" t="s">
        <v>96</v>
      </c>
      <c r="B63" s="69">
        <v>2032547</v>
      </c>
      <c r="C63" s="69">
        <v>1908235</v>
      </c>
      <c r="D63" s="69">
        <v>162053</v>
      </c>
      <c r="E63" s="70"/>
      <c r="F63" s="46"/>
    </row>
    <row r="64" spans="1:10" s="22" customFormat="1" x14ac:dyDescent="0.25">
      <c r="A64" s="21" t="s">
        <v>97</v>
      </c>
      <c r="B64" s="69">
        <v>433538</v>
      </c>
      <c r="C64" s="69">
        <v>411589</v>
      </c>
      <c r="D64" s="69">
        <v>21708</v>
      </c>
      <c r="E64" s="70">
        <v>3614</v>
      </c>
      <c r="F64" s="46"/>
    </row>
    <row r="65" spans="1:8" s="22" customFormat="1" x14ac:dyDescent="0.25">
      <c r="A65" s="21" t="s">
        <v>98</v>
      </c>
      <c r="B65" s="69">
        <v>809491</v>
      </c>
      <c r="C65" s="69">
        <v>764078</v>
      </c>
      <c r="D65" s="69">
        <v>49856</v>
      </c>
      <c r="E65" s="70">
        <v>6722</v>
      </c>
      <c r="F65" s="46"/>
    </row>
    <row r="66" spans="1:8" s="22" customFormat="1" x14ac:dyDescent="0.25">
      <c r="A66" s="21" t="s">
        <v>99</v>
      </c>
      <c r="B66" s="69">
        <v>1710219</v>
      </c>
      <c r="C66" s="69">
        <v>1454217</v>
      </c>
      <c r="D66" s="69">
        <v>315968</v>
      </c>
      <c r="E66" s="70">
        <f>8828+131</f>
        <v>8959</v>
      </c>
      <c r="F66" s="46"/>
    </row>
    <row r="67" spans="1:8" s="22" customFormat="1" ht="16.5" thickBot="1" x14ac:dyDescent="0.3">
      <c r="A67" s="77" t="s">
        <v>100</v>
      </c>
      <c r="B67" s="78">
        <v>201875</v>
      </c>
      <c r="C67" s="78">
        <v>201880</v>
      </c>
      <c r="D67" s="78"/>
      <c r="E67" s="79"/>
      <c r="F67" s="46"/>
    </row>
    <row r="68" spans="1:8" s="22" customFormat="1" ht="16.5" thickBot="1" x14ac:dyDescent="0.3">
      <c r="A68" s="15" t="s">
        <v>34</v>
      </c>
      <c r="B68" s="80">
        <f>SUM(B62:B67)</f>
        <v>10143648</v>
      </c>
      <c r="C68" s="80">
        <f>SUM(C62:C67)</f>
        <v>9696087</v>
      </c>
      <c r="D68" s="80">
        <f>SUM(D63:D67)</f>
        <v>549585</v>
      </c>
      <c r="E68" s="81">
        <f>SUM(E62:E66)</f>
        <v>19295</v>
      </c>
      <c r="F68" s="7"/>
    </row>
    <row r="69" spans="1:8" s="61" customFormat="1" ht="15.75" customHeight="1" thickBot="1" x14ac:dyDescent="0.3">
      <c r="A69" s="116" t="s">
        <v>101</v>
      </c>
      <c r="B69" s="117"/>
      <c r="C69" s="117"/>
      <c r="D69" s="117">
        <f>B64+B65+B66-C64-C65-C66-D64-D65-D66-E66+B63-C63-D63-E64-E65</f>
        <v>-121204</v>
      </c>
      <c r="E69" s="118"/>
      <c r="F69" s="42"/>
    </row>
    <row r="70" spans="1:8" s="1" customFormat="1" x14ac:dyDescent="0.25">
      <c r="A70" s="16" t="s">
        <v>13</v>
      </c>
      <c r="B70" s="7"/>
      <c r="C70" s="7"/>
      <c r="D70" s="7"/>
      <c r="E70" s="7"/>
      <c r="F70" s="7"/>
      <c r="G70" s="22"/>
      <c r="H70" s="22"/>
    </row>
  </sheetData>
  <mergeCells count="4">
    <mergeCell ref="B60:B61"/>
    <mergeCell ref="A59:E59"/>
    <mergeCell ref="A51:C51"/>
    <mergeCell ref="C60:E60"/>
  </mergeCells>
  <pageMargins left="0.31496062992125984" right="0" top="0" bottom="0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2019-02-18T11:12:11Z</cp:lastPrinted>
  <dcterms:created xsi:type="dcterms:W3CDTF">2016-04-22T06:39:22Z</dcterms:created>
  <dcterms:modified xsi:type="dcterms:W3CDTF">2019-02-18T11:12:17Z</dcterms:modified>
</cp:coreProperties>
</file>