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18\"/>
    </mc:Choice>
  </mc:AlternateContent>
  <bookViews>
    <workbookView xWindow="360" yWindow="45" windowWidth="17400" windowHeight="10110"/>
  </bookViews>
  <sheets>
    <sheet name="Лист1" sheetId="1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E51" i="1" l="1"/>
  <c r="E13" i="1" l="1"/>
  <c r="D9" i="1" l="1"/>
  <c r="D17" i="1" l="1"/>
  <c r="E66" i="1" l="1"/>
  <c r="E42" i="1" l="1"/>
  <c r="D62" i="1"/>
  <c r="E59" i="1"/>
  <c r="D61" i="1" l="1"/>
  <c r="E61" i="1" l="1"/>
  <c r="C61" i="1"/>
  <c r="B61" i="1"/>
  <c r="D46" i="1" l="1"/>
  <c r="D48" i="1" l="1"/>
  <c r="E33" i="1" l="1"/>
  <c r="E19" i="1" s="1"/>
  <c r="E32" i="1" l="1"/>
  <c r="E25" i="1" l="1"/>
  <c r="E31" i="1" l="1"/>
  <c r="B3" i="1" l="1"/>
  <c r="C50" i="1" l="1"/>
  <c r="C43" i="1" l="1"/>
  <c r="A50" i="1"/>
  <c r="E18" i="1" l="1"/>
  <c r="D42" i="1"/>
  <c r="D11" i="1" l="1"/>
  <c r="D19" i="1"/>
  <c r="E16" i="1"/>
  <c r="D14" i="1"/>
  <c r="D12" i="1"/>
  <c r="D10" i="1"/>
  <c r="E8" i="1"/>
  <c r="E15" i="1"/>
  <c r="D13" i="1"/>
  <c r="D49" i="1"/>
  <c r="D43" i="1" l="1"/>
  <c r="E9" i="1"/>
  <c r="E43" i="1" s="1"/>
  <c r="E50" i="1" l="1"/>
</calcChain>
</file>

<file path=xl/sharedStrings.xml><?xml version="1.0" encoding="utf-8"?>
<sst xmlns="http://schemas.openxmlformats.org/spreadsheetml/2006/main" count="151" uniqueCount="93">
  <si>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</si>
  <si>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</si>
  <si>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</si>
  <si>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</si>
  <si>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</si>
  <si>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</si>
  <si>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</si>
  <si>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</si>
  <si>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</si>
  <si>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</si>
  <si>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</si>
  <si>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</si>
  <si>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</si>
  <si>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</si>
  <si>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</si>
  <si>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</si>
  <si>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</si>
  <si>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Университетская, д.20/1</t>
  </si>
  <si>
    <t>май</t>
  </si>
  <si>
    <t>Остаток средств на конец периода (+ есть средства, -задолженность)</t>
  </si>
  <si>
    <t>июль</t>
  </si>
  <si>
    <t>август</t>
  </si>
  <si>
    <t>октябрь</t>
  </si>
  <si>
    <t>единица измерения работы и услуги</t>
  </si>
  <si>
    <t>Цена выполненной работы и услуги в руб.</t>
  </si>
  <si>
    <t>Начислено за данный период по статье "содержание помещения", руб</t>
  </si>
  <si>
    <t>Кол-во месяцев</t>
  </si>
  <si>
    <t>Стоимость выполн.работы /услуги на 1 кв.м.</t>
  </si>
  <si>
    <t>руб</t>
  </si>
  <si>
    <t>Площадь дома, м2</t>
  </si>
  <si>
    <t>Ресурсоснабжающая организация (РСО)</t>
  </si>
  <si>
    <t>ИТОГО</t>
  </si>
  <si>
    <t>руб.</t>
  </si>
  <si>
    <t>Финансовый счет дома</t>
  </si>
  <si>
    <t>Всего начислено УК Атал</t>
  </si>
  <si>
    <t>Приход,руб</t>
  </si>
  <si>
    <t>Расход,руб</t>
  </si>
  <si>
    <t>Начислено собственникам</t>
  </si>
  <si>
    <t>май,окт</t>
  </si>
  <si>
    <t>Получено средств от сдачи металлолома</t>
  </si>
  <si>
    <t>декабрь</t>
  </si>
  <si>
    <t>прочим потребит. и на производ. нужды</t>
  </si>
  <si>
    <t>2018 г</t>
  </si>
  <si>
    <t>Отчет по предоставлению коммунальных услуг по жилым помещениям за 2018 г</t>
  </si>
  <si>
    <t>по графику</t>
  </si>
  <si>
    <t>восстановление изоляции трубопроводов ГВС на техэтаже п.4,5,6</t>
  </si>
  <si>
    <t>февраль</t>
  </si>
  <si>
    <t>изготовление проектно-сметной документации по капремонту</t>
  </si>
  <si>
    <t>апрель</t>
  </si>
  <si>
    <t>ремонт мягкой кровли пристроя</t>
  </si>
  <si>
    <t>установка скамейки у подъезда 4</t>
  </si>
  <si>
    <t>июнь</t>
  </si>
  <si>
    <t>замена мусороприемных клапанов п.2</t>
  </si>
  <si>
    <t>ремонт мягкой кровли козырька входа в п.2</t>
  </si>
  <si>
    <t>замена горки на детской площадке</t>
  </si>
  <si>
    <t>косметический ремонт цоколя здания</t>
  </si>
  <si>
    <t>работы на общедомой системе ХВС кв.28,8</t>
  </si>
  <si>
    <t>подготовка к отопит.сезону</t>
  </si>
  <si>
    <t>замена разводки канализации на техэтаже п.3,4,5,6</t>
  </si>
  <si>
    <t>изготовление и установка двери входа в подвал п.1,2,3,4</t>
  </si>
  <si>
    <t>замена дверей выхода на чердак 6 шт</t>
  </si>
  <si>
    <t>работы на общедомовой системе канализации  п.4</t>
  </si>
  <si>
    <t>ремонт мягкой кровли балк.козырьков кв.128</t>
  </si>
  <si>
    <t>установка новых почтовых ящиков п.2</t>
  </si>
  <si>
    <t>косметический ремонт п.2</t>
  </si>
  <si>
    <t>установка видеокамер наблюдения на входах в подъезды п.1-6</t>
  </si>
  <si>
    <t>сент,дек</t>
  </si>
  <si>
    <t>работы на общедомой системе ГВС кв.109,п.1</t>
  </si>
  <si>
    <t>ремонт и обследование лифтов п.4,5,6</t>
  </si>
  <si>
    <t>косметич.ремонт нежилого помещения после затопления</t>
  </si>
  <si>
    <t xml:space="preserve">6.Обеспечение устранения аварий в соответствии с установленными предельными сроками на внутридомовых инженерных системах в доме. </t>
  </si>
  <si>
    <t>Получено средств от применения повыш.коэфф-та к квартирам без ИПУ</t>
  </si>
  <si>
    <t>Предоставлено услуг РСО</t>
  </si>
  <si>
    <t>по индивид.потреблению</t>
  </si>
  <si>
    <t>содержание общего имущества дома</t>
  </si>
  <si>
    <t>ООО "Коммун. Технологии", МУП "Теплосеть" с 01.09.18 г.(отопление),руб</t>
  </si>
  <si>
    <t>ООО"Ком.Технологии",МУП"Теплосеть" с 01.09.18 г.(горячее водоснабж.),руб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</si>
  <si>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</si>
  <si>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</si>
  <si>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</si>
  <si>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ООО МВК "Экоцентр" (обращение с ТКО) с 01.10.2018 г, руб</t>
  </si>
  <si>
    <t>Экономия расходов на коммун.услуги на содерж.общего имущества дома, руб</t>
  </si>
  <si>
    <t>установка вазонов у подъездов  №1,5-5 шт</t>
  </si>
  <si>
    <t>Начислено взносов на капит.ремонт по состоянию на 01.01.2019г</t>
  </si>
  <si>
    <t>тыс.руб.</t>
  </si>
  <si>
    <t>Поступило взносов на капит.ремонт по состоянию на 01.01.2019г</t>
  </si>
  <si>
    <t>Остаток средств на спецсчете на 01.01.2019 г</t>
  </si>
  <si>
    <t>Израсходовано на капремонт со спецсчета в 2018 г (капитальный ремонт кровли)</t>
  </si>
  <si>
    <t>7.Абонплата по услуге Видеоконтроль</t>
  </si>
  <si>
    <t>8. Обслуживание спецсчета</t>
  </si>
  <si>
    <t>9.Работы по ремонту общедомового имущества всего, в т.ч.</t>
  </si>
  <si>
    <t>10. Расходы на коммун.услуги в целях содержания общего имущества дома</t>
  </si>
  <si>
    <t>Остаток средств на 01/01/2018 г (+ есть средства, -задолженность)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</si>
</sst>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6">
    <xf numFmtId="0" fontId="0" fillId="0" borderId="0" xfId="0"/>
    <xf numFmtId="0" fontId="0" fillId="0" borderId="0" xfId="0"/>
    <xf numFmtId="0" fontId="4" fillId="0" borderId="0" xfId="0" applyFont="1" applyFill="1" applyAlignment="1">
      <alignment vertical="top"/>
    </xf>
    <xf numFmtId="0" fontId="3" fillId="0" borderId="6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2" fontId="4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horizontal="center" vertical="top"/>
    </xf>
    <xf numFmtId="0" fontId="4" fillId="0" borderId="2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2" fontId="4" fillId="0" borderId="11" xfId="0" applyNumberFormat="1" applyFont="1" applyFill="1" applyBorder="1" applyAlignment="1">
      <alignment vertical="top" wrapText="1"/>
    </xf>
    <xf numFmtId="2" fontId="4" fillId="0" borderId="9" xfId="0" applyNumberFormat="1" applyFont="1" applyFill="1" applyBorder="1" applyAlignment="1">
      <alignment vertical="top" wrapText="1"/>
    </xf>
    <xf numFmtId="0" fontId="8" fillId="0" borderId="0" xfId="0" applyFont="1" applyFill="1"/>
    <xf numFmtId="0" fontId="9" fillId="0" borderId="0" xfId="0" applyFont="1" applyFill="1" applyAlignment="1">
      <alignment horizontal="center" vertical="top"/>
    </xf>
    <xf numFmtId="0" fontId="9" fillId="0" borderId="0" xfId="0" applyFont="1" applyFill="1"/>
    <xf numFmtId="1" fontId="3" fillId="0" borderId="0" xfId="0" applyNumberFormat="1" applyFont="1" applyFill="1"/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2" fillId="0" borderId="0" xfId="0" applyFont="1" applyFill="1"/>
    <xf numFmtId="0" fontId="4" fillId="0" borderId="2" xfId="0" applyNumberFormat="1" applyFont="1" applyFill="1" applyBorder="1" applyAlignment="1">
      <alignment vertical="top" wrapText="1"/>
    </xf>
    <xf numFmtId="0" fontId="4" fillId="0" borderId="9" xfId="0" applyFont="1" applyFill="1" applyBorder="1" applyAlignment="1">
      <alignment horizontal="center" vertical="top" wrapText="1"/>
    </xf>
    <xf numFmtId="0" fontId="3" fillId="0" borderId="0" xfId="0" applyFont="1" applyFill="1" applyBorder="1"/>
    <xf numFmtId="0" fontId="2" fillId="0" borderId="0" xfId="0" applyFont="1" applyFill="1" applyBorder="1"/>
    <xf numFmtId="0" fontId="5" fillId="0" borderId="1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top" wrapText="1"/>
    </xf>
    <xf numFmtId="1" fontId="4" fillId="0" borderId="4" xfId="0" applyNumberFormat="1" applyFont="1" applyFill="1" applyBorder="1" applyAlignment="1">
      <alignment vertical="top" wrapText="1"/>
    </xf>
    <xf numFmtId="0" fontId="5" fillId="0" borderId="19" xfId="0" applyFont="1" applyFill="1" applyBorder="1" applyAlignment="1">
      <alignment vertical="top" wrapText="1"/>
    </xf>
    <xf numFmtId="0" fontId="3" fillId="0" borderId="15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6" fillId="2" borderId="6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2" fontId="3" fillId="2" borderId="7" xfId="0" applyNumberFormat="1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1" fontId="4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2" fontId="3" fillId="0" borderId="0" xfId="0" applyNumberFormat="1" applyFont="1" applyFill="1" applyAlignment="1">
      <alignment vertical="top"/>
    </xf>
    <xf numFmtId="0" fontId="5" fillId="0" borderId="18" xfId="0" applyFont="1" applyFill="1" applyBorder="1" applyAlignment="1">
      <alignment vertical="top" wrapText="1"/>
    </xf>
    <xf numFmtId="0" fontId="5" fillId="0" borderId="0" xfId="0" applyFont="1" applyFill="1" applyAlignment="1">
      <alignment vertical="top"/>
    </xf>
    <xf numFmtId="1" fontId="5" fillId="0" borderId="0" xfId="0" applyNumberFormat="1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5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1" fontId="4" fillId="0" borderId="0" xfId="0" applyNumberFormat="1" applyFont="1" applyFill="1" applyAlignment="1">
      <alignment vertical="top"/>
    </xf>
    <xf numFmtId="0" fontId="4" fillId="0" borderId="0" xfId="0" applyFont="1" applyFill="1" applyBorder="1" applyAlignment="1">
      <alignment horizontal="center" vertical="top" wrapText="1"/>
    </xf>
    <xf numFmtId="1" fontId="4" fillId="0" borderId="0" xfId="0" applyNumberFormat="1" applyFont="1" applyFill="1" applyBorder="1" applyAlignment="1">
      <alignment vertical="top" wrapText="1"/>
    </xf>
    <xf numFmtId="1" fontId="4" fillId="0" borderId="0" xfId="0" applyNumberFormat="1" applyFont="1" applyFill="1" applyAlignment="1">
      <alignment horizontal="right" vertical="top" wrapText="1"/>
    </xf>
    <xf numFmtId="0" fontId="10" fillId="0" borderId="0" xfId="0" applyFont="1" applyFill="1"/>
    <xf numFmtId="0" fontId="0" fillId="0" borderId="0" xfId="0" applyFont="1" applyFill="1"/>
    <xf numFmtId="0" fontId="3" fillId="2" borderId="22" xfId="0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center" vertical="top" wrapText="1"/>
    </xf>
    <xf numFmtId="2" fontId="3" fillId="0" borderId="0" xfId="0" applyNumberFormat="1" applyFont="1" applyFill="1" applyBorder="1" applyAlignment="1">
      <alignment vertical="top" wrapText="1"/>
    </xf>
    <xf numFmtId="1" fontId="3" fillId="0" borderId="0" xfId="0" applyNumberFormat="1" applyFont="1" applyFill="1" applyBorder="1" applyAlignment="1">
      <alignment vertical="top"/>
    </xf>
    <xf numFmtId="0" fontId="5" fillId="0" borderId="10" xfId="0" applyFont="1" applyFill="1" applyBorder="1" applyAlignment="1">
      <alignment vertical="top" wrapText="1"/>
    </xf>
    <xf numFmtId="0" fontId="5" fillId="0" borderId="11" xfId="0" applyFont="1" applyFill="1" applyBorder="1" applyAlignment="1">
      <alignment vertical="top" wrapText="1"/>
    </xf>
    <xf numFmtId="0" fontId="5" fillId="0" borderId="19" xfId="0" applyFont="1" applyFill="1" applyBorder="1" applyAlignment="1">
      <alignment horizontal="center" vertical="top" wrapText="1"/>
    </xf>
    <xf numFmtId="0" fontId="11" fillId="0" borderId="0" xfId="0" applyFont="1" applyFill="1"/>
    <xf numFmtId="0" fontId="12" fillId="0" borderId="0" xfId="0" applyFont="1" applyFill="1"/>
    <xf numFmtId="0" fontId="5" fillId="0" borderId="1" xfId="0" applyFont="1" applyFill="1" applyBorder="1" applyAlignment="1">
      <alignment horizontal="center" vertical="top" wrapText="1"/>
    </xf>
    <xf numFmtId="0" fontId="13" fillId="0" borderId="0" xfId="0" applyFont="1" applyFill="1"/>
    <xf numFmtId="0" fontId="14" fillId="0" borderId="0" xfId="0" applyFont="1" applyFill="1"/>
    <xf numFmtId="1" fontId="5" fillId="0" borderId="11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/>
    <xf numFmtId="0" fontId="12" fillId="0" borderId="0" xfId="0" applyFont="1" applyFill="1" applyBorder="1"/>
    <xf numFmtId="0" fontId="4" fillId="0" borderId="1" xfId="0" applyFont="1" applyFill="1" applyBorder="1" applyAlignment="1">
      <alignment horizontal="center" vertical="top" wrapText="1"/>
    </xf>
    <xf numFmtId="165" fontId="4" fillId="0" borderId="1" xfId="1" applyNumberFormat="1" applyFont="1" applyFill="1" applyBorder="1" applyAlignment="1">
      <alignment vertical="top"/>
    </xf>
    <xf numFmtId="165" fontId="4" fillId="0" borderId="3" xfId="1" applyNumberFormat="1" applyFont="1" applyFill="1" applyBorder="1" applyAlignment="1">
      <alignment vertical="top"/>
    </xf>
    <xf numFmtId="165" fontId="5" fillId="0" borderId="20" xfId="1" applyNumberFormat="1" applyFont="1" applyFill="1" applyBorder="1" applyAlignment="1">
      <alignment vertical="top" wrapText="1"/>
    </xf>
    <xf numFmtId="165" fontId="5" fillId="0" borderId="3" xfId="1" applyNumberFormat="1" applyFont="1" applyFill="1" applyBorder="1" applyAlignment="1">
      <alignment vertical="top" wrapText="1"/>
    </xf>
    <xf numFmtId="165" fontId="5" fillId="0" borderId="11" xfId="1" applyNumberFormat="1" applyFont="1" applyFill="1" applyBorder="1" applyAlignment="1">
      <alignment vertical="top" wrapText="1"/>
    </xf>
    <xf numFmtId="165" fontId="5" fillId="0" borderId="12" xfId="1" applyNumberFormat="1" applyFont="1" applyFill="1" applyBorder="1" applyAlignment="1">
      <alignment vertical="top" wrapText="1"/>
    </xf>
    <xf numFmtId="165" fontId="4" fillId="0" borderId="3" xfId="1" applyNumberFormat="1" applyFont="1" applyFill="1" applyBorder="1" applyAlignment="1">
      <alignment vertical="top" wrapText="1"/>
    </xf>
    <xf numFmtId="165" fontId="3" fillId="2" borderId="8" xfId="1" applyNumberFormat="1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0" fontId="4" fillId="0" borderId="10" xfId="0" applyNumberFormat="1" applyFont="1" applyFill="1" applyBorder="1" applyAlignment="1">
      <alignment vertical="top" wrapText="1"/>
    </xf>
    <xf numFmtId="165" fontId="4" fillId="0" borderId="11" xfId="1" applyNumberFormat="1" applyFont="1" applyFill="1" applyBorder="1" applyAlignment="1">
      <alignment vertical="top"/>
    </xf>
    <xf numFmtId="165" fontId="4" fillId="0" borderId="12" xfId="1" applyNumberFormat="1" applyFont="1" applyFill="1" applyBorder="1" applyAlignment="1">
      <alignment vertical="top"/>
    </xf>
    <xf numFmtId="165" fontId="3" fillId="0" borderId="16" xfId="1" applyNumberFormat="1" applyFont="1" applyFill="1" applyBorder="1" applyAlignment="1">
      <alignment vertical="top"/>
    </xf>
    <xf numFmtId="165" fontId="3" fillId="0" borderId="17" xfId="1" applyNumberFormat="1" applyFont="1" applyFill="1" applyBorder="1" applyAlignment="1">
      <alignment vertical="top"/>
    </xf>
    <xf numFmtId="165" fontId="4" fillId="0" borderId="12" xfId="1" applyNumberFormat="1" applyFont="1" applyFill="1" applyBorder="1" applyAlignment="1">
      <alignment vertical="top" wrapText="1"/>
    </xf>
    <xf numFmtId="165" fontId="3" fillId="0" borderId="14" xfId="1" applyNumberFormat="1" applyFont="1" applyFill="1" applyBorder="1" applyAlignment="1">
      <alignment vertical="top" wrapText="1"/>
    </xf>
    <xf numFmtId="165" fontId="5" fillId="0" borderId="1" xfId="1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/>
    <xf numFmtId="0" fontId="0" fillId="0" borderId="0" xfId="0" applyFont="1" applyFill="1" applyBorder="1"/>
    <xf numFmtId="0" fontId="4" fillId="0" borderId="24" xfId="0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7" fillId="2" borderId="24" xfId="0" applyFont="1" applyFill="1" applyBorder="1" applyAlignment="1">
      <alignment vertical="top" wrapText="1"/>
    </xf>
    <xf numFmtId="0" fontId="7" fillId="2" borderId="4" xfId="0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center" vertical="top" wrapText="1"/>
    </xf>
    <xf numFmtId="165" fontId="7" fillId="2" borderId="4" xfId="1" applyNumberFormat="1" applyFont="1" applyFill="1" applyBorder="1" applyAlignment="1">
      <alignment vertical="top" wrapText="1"/>
    </xf>
    <xf numFmtId="165" fontId="7" fillId="2" borderId="5" xfId="1" applyNumberFormat="1" applyFont="1" applyFill="1" applyBorder="1" applyAlignment="1">
      <alignment vertical="top" wrapText="1"/>
    </xf>
    <xf numFmtId="0" fontId="3" fillId="2" borderId="15" xfId="0" applyFont="1" applyFill="1" applyBorder="1" applyAlignment="1">
      <alignment vertical="top" wrapText="1"/>
    </xf>
    <xf numFmtId="1" fontId="4" fillId="2" borderId="16" xfId="0" applyNumberFormat="1" applyFont="1" applyFill="1" applyBorder="1" applyAlignment="1">
      <alignment vertical="top" wrapText="1"/>
    </xf>
    <xf numFmtId="1" fontId="4" fillId="2" borderId="16" xfId="0" applyNumberFormat="1" applyFont="1" applyFill="1" applyBorder="1" applyAlignment="1">
      <alignment horizontal="center" vertical="top" wrapText="1"/>
    </xf>
    <xf numFmtId="2" fontId="3" fillId="2" borderId="17" xfId="0" applyNumberFormat="1" applyFont="1" applyFill="1" applyBorder="1" applyAlignment="1">
      <alignment vertical="top" wrapText="1"/>
    </xf>
    <xf numFmtId="165" fontId="3" fillId="2" borderId="17" xfId="1" applyNumberFormat="1" applyFont="1" applyFill="1" applyBorder="1" applyAlignment="1">
      <alignment vertical="top" wrapText="1"/>
    </xf>
    <xf numFmtId="0" fontId="5" fillId="0" borderId="25" xfId="0" applyFont="1" applyFill="1" applyBorder="1" applyAlignment="1">
      <alignment vertical="top" wrapText="1"/>
    </xf>
    <xf numFmtId="165" fontId="5" fillId="0" borderId="26" xfId="1" applyNumberFormat="1" applyFont="1" applyFill="1" applyBorder="1" applyAlignment="1">
      <alignment vertical="top"/>
    </xf>
    <xf numFmtId="165" fontId="5" fillId="0" borderId="27" xfId="1" applyNumberFormat="1" applyFont="1" applyFill="1" applyBorder="1" applyAlignment="1">
      <alignment vertical="top"/>
    </xf>
    <xf numFmtId="166" fontId="7" fillId="0" borderId="0" xfId="1" applyNumberFormat="1" applyFont="1" applyFill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12" fillId="2" borderId="0" xfId="0" applyFont="1" applyFill="1" applyAlignment="1"/>
    <xf numFmtId="0" fontId="5" fillId="2" borderId="0" xfId="0" applyFont="1" applyFill="1" applyAlignment="1">
      <alignment vertical="top" wrapText="1"/>
    </xf>
    <xf numFmtId="166" fontId="7" fillId="2" borderId="0" xfId="1" applyNumberFormat="1" applyFont="1" applyFill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165" fontId="3" fillId="0" borderId="0" xfId="1" applyNumberFormat="1" applyFont="1" applyFill="1" applyAlignment="1">
      <alignment horizontal="right" vertical="top" wrapText="1"/>
    </xf>
    <xf numFmtId="165" fontId="4" fillId="0" borderId="5" xfId="1" applyNumberFormat="1" applyFont="1" applyFill="1" applyBorder="1" applyAlignment="1">
      <alignment vertical="top" wrapText="1"/>
    </xf>
    <xf numFmtId="165" fontId="5" fillId="0" borderId="19" xfId="1" applyNumberFormat="1" applyFont="1" applyFill="1" applyBorder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12" fillId="0" borderId="0" xfId="0" applyFont="1" applyAlignment="1"/>
    <xf numFmtId="0" fontId="0" fillId="0" borderId="0" xfId="0" applyAlignment="1"/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3" fillId="0" borderId="6" xfId="0" applyNumberFormat="1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tabSelected="1" topLeftCell="A28" zoomScale="75" zoomScaleNormal="75" workbookViewId="0">
      <selection activeCell="A46" sqref="A46"/>
    </sheetView>
  </sheetViews>
  <sheetFormatPr defaultRowHeight="15.75" x14ac:dyDescent="0.25"/>
  <cols>
    <col min="1" max="1" width="82.140625" style="6" customWidth="1"/>
    <col min="2" max="3" width="13.7109375" style="6" customWidth="1"/>
    <col min="4" max="4" width="14" style="6" customWidth="1"/>
    <col min="5" max="5" width="14.42578125" style="6" customWidth="1"/>
    <col min="6" max="6" width="10.7109375" style="2" bestFit="1" customWidth="1"/>
    <col min="7" max="7" width="9.140625" style="18"/>
  </cols>
  <sheetData>
    <row r="1" spans="1:7" s="22" customFormat="1" ht="31.5" x14ac:dyDescent="0.25">
      <c r="A1" s="43" t="s">
        <v>13</v>
      </c>
      <c r="B1" s="6"/>
      <c r="C1" s="6" t="s">
        <v>42</v>
      </c>
      <c r="D1" s="44" t="s">
        <v>26</v>
      </c>
      <c r="E1" s="44">
        <v>12</v>
      </c>
      <c r="F1" s="2"/>
      <c r="G1" s="18"/>
    </row>
    <row r="2" spans="1:7" s="22" customFormat="1" ht="15.75" customHeight="1" x14ac:dyDescent="0.25">
      <c r="A2" s="45" t="s">
        <v>17</v>
      </c>
      <c r="B2" s="6"/>
      <c r="C2" s="6"/>
      <c r="D2" s="6"/>
      <c r="E2" s="6"/>
      <c r="F2" s="2"/>
      <c r="G2" s="18"/>
    </row>
    <row r="3" spans="1:7" s="22" customFormat="1" x14ac:dyDescent="0.25">
      <c r="A3" s="6" t="s">
        <v>29</v>
      </c>
      <c r="B3" s="6">
        <f>2442.8+11322.6</f>
        <v>13765.400000000001</v>
      </c>
      <c r="C3" s="6"/>
      <c r="D3" s="6"/>
      <c r="E3" s="58"/>
      <c r="F3" s="2"/>
      <c r="G3" s="18"/>
    </row>
    <row r="4" spans="1:7" s="22" customFormat="1" x14ac:dyDescent="0.25">
      <c r="A4" s="6" t="s">
        <v>0</v>
      </c>
      <c r="B4" s="7">
        <v>19.899999999999999</v>
      </c>
      <c r="C4" s="7">
        <v>19.989999999999998</v>
      </c>
      <c r="D4" s="7">
        <v>17.690000000000001</v>
      </c>
      <c r="E4" s="6"/>
      <c r="F4" s="2"/>
      <c r="G4" s="18"/>
    </row>
    <row r="5" spans="1:7" s="22" customFormat="1" ht="15.75" customHeight="1" x14ac:dyDescent="0.25">
      <c r="A5" s="6" t="s">
        <v>25</v>
      </c>
      <c r="B5" s="121">
        <v>3196161.84</v>
      </c>
      <c r="C5" s="46"/>
      <c r="D5" s="46"/>
      <c r="E5" s="6"/>
      <c r="F5" s="46"/>
      <c r="G5" s="6"/>
    </row>
    <row r="6" spans="1:7" s="22" customFormat="1" ht="16.5" thickBot="1" x14ac:dyDescent="0.3">
      <c r="A6" s="6" t="s">
        <v>1</v>
      </c>
      <c r="B6" s="6">
        <v>98.79</v>
      </c>
      <c r="C6" s="6"/>
      <c r="D6" s="6"/>
      <c r="E6" s="6"/>
      <c r="F6" s="46"/>
      <c r="G6" s="18"/>
    </row>
    <row r="7" spans="1:7" s="23" customFormat="1" ht="63" x14ac:dyDescent="0.25">
      <c r="A7" s="3" t="s">
        <v>2</v>
      </c>
      <c r="B7" s="5" t="s">
        <v>14</v>
      </c>
      <c r="C7" s="5" t="s">
        <v>23</v>
      </c>
      <c r="D7" s="5" t="s">
        <v>27</v>
      </c>
      <c r="E7" s="4" t="s">
        <v>24</v>
      </c>
      <c r="F7" s="8"/>
      <c r="G7" s="19"/>
    </row>
    <row r="8" spans="1:7" s="22" customFormat="1" ht="15.75" customHeight="1" x14ac:dyDescent="0.25">
      <c r="A8" s="9" t="s">
        <v>3</v>
      </c>
      <c r="B8" s="13" t="s">
        <v>15</v>
      </c>
      <c r="C8" s="120" t="s">
        <v>28</v>
      </c>
      <c r="D8" s="10">
        <v>0.92</v>
      </c>
      <c r="E8" s="84">
        <f>D8*B3*E1</f>
        <v>151970.016</v>
      </c>
      <c r="F8" s="2"/>
      <c r="G8" s="18"/>
    </row>
    <row r="9" spans="1:7" s="22" customFormat="1" ht="47.25" x14ac:dyDescent="0.25">
      <c r="A9" s="9" t="s">
        <v>4</v>
      </c>
      <c r="B9" s="13" t="s">
        <v>15</v>
      </c>
      <c r="C9" s="120" t="s">
        <v>28</v>
      </c>
      <c r="D9" s="10">
        <f>5.2+D10+D11+D12</f>
        <v>7.0188174698882708</v>
      </c>
      <c r="E9" s="84">
        <f>D9*E1*B3</f>
        <v>1159401.9600000002</v>
      </c>
      <c r="F9" s="2"/>
      <c r="G9" s="18"/>
    </row>
    <row r="10" spans="1:7" s="22" customFormat="1" x14ac:dyDescent="0.25">
      <c r="A10" s="12" t="s">
        <v>5</v>
      </c>
      <c r="B10" s="13"/>
      <c r="C10" s="120" t="s">
        <v>28</v>
      </c>
      <c r="D10" s="10">
        <f>E10/E1/B3</f>
        <v>6.1870099428034529E-2</v>
      </c>
      <c r="E10" s="84">
        <v>10220</v>
      </c>
      <c r="F10" s="2"/>
      <c r="G10" s="18"/>
    </row>
    <row r="11" spans="1:7" s="22" customFormat="1" x14ac:dyDescent="0.25">
      <c r="A11" s="12" t="s">
        <v>6</v>
      </c>
      <c r="B11" s="13"/>
      <c r="C11" s="120" t="s">
        <v>28</v>
      </c>
      <c r="D11" s="10">
        <f>E11/E1/B3</f>
        <v>0.11609421690131294</v>
      </c>
      <c r="E11" s="84">
        <v>19177</v>
      </c>
      <c r="F11" s="2"/>
      <c r="G11" s="18"/>
    </row>
    <row r="12" spans="1:7" s="22" customFormat="1" x14ac:dyDescent="0.25">
      <c r="A12" s="12" t="s">
        <v>7</v>
      </c>
      <c r="B12" s="13"/>
      <c r="C12" s="120" t="s">
        <v>28</v>
      </c>
      <c r="D12" s="10">
        <f>E12/B3/E1</f>
        <v>1.6408531535589228</v>
      </c>
      <c r="E12" s="84">
        <v>271044</v>
      </c>
      <c r="F12" s="2"/>
      <c r="G12" s="18"/>
    </row>
    <row r="13" spans="1:7" s="22" customFormat="1" ht="47.25" x14ac:dyDescent="0.25">
      <c r="A13" s="9" t="s">
        <v>8</v>
      </c>
      <c r="B13" s="13" t="s">
        <v>15</v>
      </c>
      <c r="C13" s="120" t="s">
        <v>28</v>
      </c>
      <c r="D13" s="10">
        <f>E13/E1/B3</f>
        <v>3.4161738852485213</v>
      </c>
      <c r="E13" s="84">
        <f>15675*E1*3</f>
        <v>564300</v>
      </c>
      <c r="F13" s="2"/>
      <c r="G13" s="18"/>
    </row>
    <row r="14" spans="1:7" s="22" customFormat="1" x14ac:dyDescent="0.25">
      <c r="A14" s="9" t="s">
        <v>9</v>
      </c>
      <c r="B14" s="96" t="s">
        <v>44</v>
      </c>
      <c r="C14" s="120" t="s">
        <v>28</v>
      </c>
      <c r="D14" s="10">
        <f>E14/E1/B3</f>
        <v>1.7206667925862427</v>
      </c>
      <c r="E14" s="84">
        <v>284228</v>
      </c>
      <c r="F14" s="2"/>
      <c r="G14" s="18"/>
    </row>
    <row r="15" spans="1:7" s="22" customFormat="1" ht="15.75" customHeight="1" x14ac:dyDescent="0.25">
      <c r="A15" s="9" t="s">
        <v>10</v>
      </c>
      <c r="B15" s="96" t="s">
        <v>44</v>
      </c>
      <c r="C15" s="120" t="s">
        <v>28</v>
      </c>
      <c r="D15" s="10">
        <v>0.43</v>
      </c>
      <c r="E15" s="84">
        <f>D15*E1*B3</f>
        <v>71029.464000000007</v>
      </c>
      <c r="F15" s="2"/>
      <c r="G15" s="18"/>
    </row>
    <row r="16" spans="1:7" s="22" customFormat="1" ht="31.5" x14ac:dyDescent="0.25">
      <c r="A16" s="9" t="s">
        <v>70</v>
      </c>
      <c r="B16" s="13" t="s">
        <v>15</v>
      </c>
      <c r="C16" s="120" t="s">
        <v>28</v>
      </c>
      <c r="D16" s="10">
        <v>0.49</v>
      </c>
      <c r="E16" s="84">
        <f>D16*E1*B3</f>
        <v>80940.552000000011</v>
      </c>
      <c r="F16" s="2"/>
      <c r="G16" s="18"/>
    </row>
    <row r="17" spans="1:7" s="22" customFormat="1" x14ac:dyDescent="0.25">
      <c r="A17" s="13" t="s">
        <v>88</v>
      </c>
      <c r="B17" s="13"/>
      <c r="C17" s="120" t="s">
        <v>28</v>
      </c>
      <c r="D17" s="10">
        <f>E17/E1/B3</f>
        <v>7.2645909308846814E-3</v>
      </c>
      <c r="E17" s="84">
        <v>1200</v>
      </c>
      <c r="F17" s="6"/>
      <c r="G17" s="2"/>
    </row>
    <row r="18" spans="1:7" s="22" customFormat="1" ht="16.5" thickBot="1" x14ac:dyDescent="0.3">
      <c r="A18" s="30" t="s">
        <v>89</v>
      </c>
      <c r="B18" s="31" t="s">
        <v>15</v>
      </c>
      <c r="C18" s="32" t="s">
        <v>28</v>
      </c>
      <c r="D18" s="16">
        <v>0.18</v>
      </c>
      <c r="E18" s="93">
        <f>D18*E1*B3</f>
        <v>29733.264000000006</v>
      </c>
      <c r="F18" s="2"/>
      <c r="G18" s="18"/>
    </row>
    <row r="19" spans="1:7" s="22" customFormat="1" ht="15.75" customHeight="1" x14ac:dyDescent="0.25">
      <c r="A19" s="39" t="s">
        <v>90</v>
      </c>
      <c r="B19" s="40"/>
      <c r="C19" s="40"/>
      <c r="D19" s="41">
        <f>E19/E1/B3</f>
        <v>4.9545631317167178</v>
      </c>
      <c r="E19" s="85">
        <f>E20+E21+E22+E23+E24+E25+E26+E27+E28+E29+E30+E31+E32+E33+E34+E35+E36+E37+E38+E39+E40+E41</f>
        <v>818418.5199999999</v>
      </c>
      <c r="F19" s="2"/>
      <c r="G19" s="18"/>
    </row>
    <row r="20" spans="1:7" s="60" customFormat="1" ht="15.75" customHeight="1" x14ac:dyDescent="0.25">
      <c r="A20" s="9" t="s">
        <v>45</v>
      </c>
      <c r="B20" s="13" t="s">
        <v>46</v>
      </c>
      <c r="C20" s="77" t="s">
        <v>28</v>
      </c>
      <c r="D20" s="11"/>
      <c r="E20" s="84">
        <v>5772.9</v>
      </c>
      <c r="F20" s="2"/>
      <c r="G20" s="18"/>
    </row>
    <row r="21" spans="1:7" s="24" customFormat="1" ht="15.75" customHeight="1" x14ac:dyDescent="0.25">
      <c r="A21" s="9" t="s">
        <v>47</v>
      </c>
      <c r="B21" s="13" t="s">
        <v>48</v>
      </c>
      <c r="C21" s="77" t="s">
        <v>28</v>
      </c>
      <c r="D21" s="11"/>
      <c r="E21" s="84">
        <v>83547.17</v>
      </c>
      <c r="F21" s="47"/>
      <c r="G21" s="20"/>
    </row>
    <row r="22" spans="1:7" s="60" customFormat="1" ht="15.75" customHeight="1" x14ac:dyDescent="0.25">
      <c r="A22" s="9" t="s">
        <v>82</v>
      </c>
      <c r="B22" s="13" t="s">
        <v>48</v>
      </c>
      <c r="C22" s="77" t="s">
        <v>28</v>
      </c>
      <c r="D22" s="11"/>
      <c r="E22" s="84">
        <v>14800</v>
      </c>
      <c r="F22" s="2"/>
      <c r="G22" s="18"/>
    </row>
    <row r="23" spans="1:7" s="60" customFormat="1" ht="15.75" customHeight="1" x14ac:dyDescent="0.25">
      <c r="A23" s="9" t="s">
        <v>69</v>
      </c>
      <c r="B23" s="13" t="s">
        <v>48</v>
      </c>
      <c r="C23" s="77" t="s">
        <v>28</v>
      </c>
      <c r="D23" s="11"/>
      <c r="E23" s="84">
        <v>14214.01</v>
      </c>
      <c r="F23" s="2"/>
      <c r="G23" s="18"/>
    </row>
    <row r="24" spans="1:7" s="60" customFormat="1" ht="15.75" customHeight="1" x14ac:dyDescent="0.25">
      <c r="A24" s="9" t="s">
        <v>68</v>
      </c>
      <c r="B24" s="13" t="s">
        <v>18</v>
      </c>
      <c r="C24" s="77" t="s">
        <v>28</v>
      </c>
      <c r="D24" s="11"/>
      <c r="E24" s="84">
        <v>36000</v>
      </c>
      <c r="F24" s="2"/>
      <c r="G24" s="18"/>
    </row>
    <row r="25" spans="1:7" s="60" customFormat="1" ht="15.75" customHeight="1" x14ac:dyDescent="0.25">
      <c r="A25" s="9" t="s">
        <v>49</v>
      </c>
      <c r="B25" s="13" t="s">
        <v>38</v>
      </c>
      <c r="C25" s="77" t="s">
        <v>28</v>
      </c>
      <c r="D25" s="11"/>
      <c r="E25" s="84">
        <f>21286.11+141797.41</f>
        <v>163083.52000000002</v>
      </c>
      <c r="F25" s="2"/>
      <c r="G25" s="18"/>
    </row>
    <row r="26" spans="1:7" s="60" customFormat="1" ht="15.75" customHeight="1" x14ac:dyDescent="0.25">
      <c r="A26" s="9" t="s">
        <v>50</v>
      </c>
      <c r="B26" s="13" t="s">
        <v>51</v>
      </c>
      <c r="C26" s="77" t="s">
        <v>28</v>
      </c>
      <c r="D26" s="11"/>
      <c r="E26" s="84">
        <v>4213.8599999999997</v>
      </c>
      <c r="F26" s="2"/>
      <c r="G26" s="18"/>
    </row>
    <row r="27" spans="1:7" s="60" customFormat="1" ht="15.75" customHeight="1" x14ac:dyDescent="0.25">
      <c r="A27" s="9" t="s">
        <v>52</v>
      </c>
      <c r="B27" s="13" t="s">
        <v>51</v>
      </c>
      <c r="C27" s="77" t="s">
        <v>28</v>
      </c>
      <c r="D27" s="11"/>
      <c r="E27" s="84">
        <v>12668.35</v>
      </c>
      <c r="F27" s="2"/>
      <c r="G27" s="18"/>
    </row>
    <row r="28" spans="1:7" s="60" customFormat="1" ht="15.75" customHeight="1" x14ac:dyDescent="0.25">
      <c r="A28" s="9" t="s">
        <v>53</v>
      </c>
      <c r="B28" s="13" t="s">
        <v>20</v>
      </c>
      <c r="C28" s="77" t="s">
        <v>28</v>
      </c>
      <c r="D28" s="11"/>
      <c r="E28" s="84">
        <v>12204.36</v>
      </c>
      <c r="F28" s="2"/>
      <c r="G28" s="18"/>
    </row>
    <row r="29" spans="1:7" s="60" customFormat="1" ht="15.75" customHeight="1" x14ac:dyDescent="0.25">
      <c r="A29" s="9" t="s">
        <v>54</v>
      </c>
      <c r="B29" s="13" t="s">
        <v>20</v>
      </c>
      <c r="C29" s="77" t="s">
        <v>28</v>
      </c>
      <c r="D29" s="10"/>
      <c r="E29" s="84">
        <v>23000</v>
      </c>
      <c r="F29" s="2"/>
      <c r="G29" s="18"/>
    </row>
    <row r="30" spans="1:7" s="60" customFormat="1" ht="15.75" customHeight="1" x14ac:dyDescent="0.25">
      <c r="A30" s="9" t="s">
        <v>55</v>
      </c>
      <c r="B30" s="13" t="s">
        <v>21</v>
      </c>
      <c r="C30" s="77" t="s">
        <v>28</v>
      </c>
      <c r="D30" s="11"/>
      <c r="E30" s="84">
        <v>62136.02</v>
      </c>
      <c r="F30" s="2"/>
      <c r="G30" s="18"/>
    </row>
    <row r="31" spans="1:7" s="60" customFormat="1" ht="15.75" customHeight="1" x14ac:dyDescent="0.25">
      <c r="A31" s="9" t="s">
        <v>56</v>
      </c>
      <c r="B31" s="13" t="s">
        <v>21</v>
      </c>
      <c r="C31" s="77" t="s">
        <v>28</v>
      </c>
      <c r="D31" s="11"/>
      <c r="E31" s="84">
        <f>952.93+875.23</f>
        <v>1828.1599999999999</v>
      </c>
      <c r="F31" s="2"/>
      <c r="G31" s="18"/>
    </row>
    <row r="32" spans="1:7" s="60" customFormat="1" ht="15.75" customHeight="1" x14ac:dyDescent="0.25">
      <c r="A32" s="9" t="s">
        <v>57</v>
      </c>
      <c r="B32" s="13" t="s">
        <v>66</v>
      </c>
      <c r="C32" s="77" t="s">
        <v>28</v>
      </c>
      <c r="D32" s="11"/>
      <c r="E32" s="84">
        <f>5950.49+6252.48</f>
        <v>12202.97</v>
      </c>
      <c r="F32" s="2"/>
      <c r="G32" s="18"/>
    </row>
    <row r="33" spans="1:10" s="60" customFormat="1" ht="15.75" customHeight="1" x14ac:dyDescent="0.25">
      <c r="A33" s="9" t="s">
        <v>67</v>
      </c>
      <c r="B33" s="13" t="s">
        <v>66</v>
      </c>
      <c r="C33" s="77" t="s">
        <v>28</v>
      </c>
      <c r="D33" s="11"/>
      <c r="E33" s="84">
        <f>2301.27+993.1</f>
        <v>3294.37</v>
      </c>
      <c r="F33" s="2"/>
      <c r="G33" s="18"/>
    </row>
    <row r="34" spans="1:10" s="60" customFormat="1" ht="15.75" customHeight="1" x14ac:dyDescent="0.25">
      <c r="A34" s="9" t="s">
        <v>58</v>
      </c>
      <c r="B34" s="13" t="s">
        <v>22</v>
      </c>
      <c r="C34" s="77" t="s">
        <v>28</v>
      </c>
      <c r="D34" s="11"/>
      <c r="E34" s="84">
        <v>92179.3</v>
      </c>
      <c r="F34" s="2"/>
      <c r="G34" s="18"/>
    </row>
    <row r="35" spans="1:10" s="60" customFormat="1" ht="15.75" customHeight="1" x14ac:dyDescent="0.25">
      <c r="A35" s="9" t="s">
        <v>59</v>
      </c>
      <c r="B35" s="13" t="s">
        <v>22</v>
      </c>
      <c r="C35" s="77" t="s">
        <v>28</v>
      </c>
      <c r="D35" s="11"/>
      <c r="E35" s="84">
        <v>26000</v>
      </c>
      <c r="F35" s="2"/>
      <c r="G35" s="18"/>
    </row>
    <row r="36" spans="1:10" s="60" customFormat="1" ht="15.75" customHeight="1" x14ac:dyDescent="0.25">
      <c r="A36" s="9" t="s">
        <v>60</v>
      </c>
      <c r="B36" s="13" t="s">
        <v>22</v>
      </c>
      <c r="C36" s="77" t="s">
        <v>28</v>
      </c>
      <c r="D36" s="10"/>
      <c r="E36" s="84">
        <v>45000</v>
      </c>
      <c r="F36" s="2"/>
      <c r="G36" s="18"/>
    </row>
    <row r="37" spans="1:10" s="99" customFormat="1" ht="15.75" customHeight="1" x14ac:dyDescent="0.25">
      <c r="A37" s="9" t="s">
        <v>61</v>
      </c>
      <c r="B37" s="13" t="s">
        <v>22</v>
      </c>
      <c r="C37" s="77" t="s">
        <v>28</v>
      </c>
      <c r="D37" s="11"/>
      <c r="E37" s="84">
        <v>2089.5100000000002</v>
      </c>
      <c r="F37" s="15"/>
      <c r="G37" s="97"/>
      <c r="H37" s="98"/>
      <c r="I37" s="98"/>
      <c r="J37" s="98"/>
    </row>
    <row r="38" spans="1:10" s="99" customFormat="1" ht="15.75" customHeight="1" x14ac:dyDescent="0.25">
      <c r="A38" s="9" t="s">
        <v>62</v>
      </c>
      <c r="B38" s="13" t="s">
        <v>22</v>
      </c>
      <c r="C38" s="77" t="s">
        <v>28</v>
      </c>
      <c r="D38" s="11"/>
      <c r="E38" s="84">
        <v>5760</v>
      </c>
      <c r="F38" s="15"/>
      <c r="G38" s="97"/>
      <c r="H38" s="98"/>
      <c r="I38" s="98"/>
      <c r="J38" s="98"/>
    </row>
    <row r="39" spans="1:10" s="99" customFormat="1" ht="15.75" customHeight="1" x14ac:dyDescent="0.25">
      <c r="A39" s="9" t="s">
        <v>64</v>
      </c>
      <c r="B39" s="13" t="s">
        <v>40</v>
      </c>
      <c r="C39" s="77" t="s">
        <v>28</v>
      </c>
      <c r="D39" s="11"/>
      <c r="E39" s="84">
        <v>130181.36</v>
      </c>
      <c r="F39" s="15"/>
      <c r="G39" s="97"/>
      <c r="H39" s="98"/>
      <c r="I39" s="98"/>
      <c r="J39" s="98"/>
    </row>
    <row r="40" spans="1:10" s="99" customFormat="1" ht="15.75" customHeight="1" x14ac:dyDescent="0.25">
      <c r="A40" s="9" t="s">
        <v>63</v>
      </c>
      <c r="B40" s="13" t="s">
        <v>40</v>
      </c>
      <c r="C40" s="77" t="s">
        <v>28</v>
      </c>
      <c r="D40" s="11"/>
      <c r="E40" s="84">
        <v>12212.66</v>
      </c>
      <c r="F40" s="15"/>
      <c r="G40" s="97"/>
      <c r="H40" s="98"/>
      <c r="I40" s="98"/>
      <c r="J40" s="98"/>
    </row>
    <row r="41" spans="1:10" s="99" customFormat="1" ht="15.75" customHeight="1" thickBot="1" x14ac:dyDescent="0.3">
      <c r="A41" s="100" t="s">
        <v>65</v>
      </c>
      <c r="B41" s="33" t="s">
        <v>40</v>
      </c>
      <c r="C41" s="34" t="s">
        <v>28</v>
      </c>
      <c r="D41" s="35"/>
      <c r="E41" s="122">
        <v>56030</v>
      </c>
      <c r="F41" s="15"/>
      <c r="G41" s="97"/>
      <c r="H41" s="98"/>
      <c r="I41" s="98"/>
      <c r="J41" s="98"/>
    </row>
    <row r="42" spans="1:10" s="22" customFormat="1" ht="15" customHeight="1" thickBot="1" x14ac:dyDescent="0.3">
      <c r="A42" s="14" t="s">
        <v>91</v>
      </c>
      <c r="B42" s="26"/>
      <c r="C42" s="26" t="s">
        <v>28</v>
      </c>
      <c r="D42" s="17">
        <f>E42/E1/B3</f>
        <v>1.4877821688194071</v>
      </c>
      <c r="E42" s="94">
        <f>D61+D62</f>
        <v>245759</v>
      </c>
      <c r="F42" s="48"/>
      <c r="G42" s="21"/>
    </row>
    <row r="43" spans="1:10" s="28" customFormat="1" ht="16.5" thickBot="1" x14ac:dyDescent="0.3">
      <c r="A43" s="107" t="s">
        <v>11</v>
      </c>
      <c r="B43" s="108"/>
      <c r="C43" s="109" t="str">
        <f>C34</f>
        <v>руб</v>
      </c>
      <c r="D43" s="110">
        <f>D8+D9+D13+D14+D15+D16+D17+D18+D19+D42</f>
        <v>20.625268039190047</v>
      </c>
      <c r="E43" s="111">
        <f>E8+E9+E13+E14+E15+E16+E17+E18+E19+E42</f>
        <v>3406980.7760000005</v>
      </c>
      <c r="F43" s="63"/>
      <c r="G43" s="38"/>
      <c r="H43" s="64"/>
      <c r="I43" s="27"/>
      <c r="J43" s="27"/>
    </row>
    <row r="44" spans="1:10" s="69" customFormat="1" ht="15.75" customHeight="1" thickBot="1" x14ac:dyDescent="0.3">
      <c r="A44" s="132" t="s">
        <v>33</v>
      </c>
      <c r="B44" s="133"/>
      <c r="C44" s="133"/>
      <c r="D44" s="61" t="s">
        <v>35</v>
      </c>
      <c r="E44" s="62" t="s">
        <v>36</v>
      </c>
      <c r="F44" s="50"/>
      <c r="G44" s="68"/>
    </row>
    <row r="45" spans="1:10" s="69" customFormat="1" x14ac:dyDescent="0.25">
      <c r="A45" s="49" t="s">
        <v>92</v>
      </c>
      <c r="B45" s="36"/>
      <c r="C45" s="67" t="s">
        <v>32</v>
      </c>
      <c r="D45" s="123">
        <v>126617</v>
      </c>
      <c r="E45" s="80"/>
      <c r="F45" s="50"/>
      <c r="G45" s="68"/>
    </row>
    <row r="46" spans="1:10" s="69" customFormat="1" x14ac:dyDescent="0.25">
      <c r="A46" s="12" t="s">
        <v>16</v>
      </c>
      <c r="B46" s="29"/>
      <c r="C46" s="70" t="s">
        <v>32</v>
      </c>
      <c r="D46" s="95">
        <f>2389*E1+14572.22</f>
        <v>43240.22</v>
      </c>
      <c r="E46" s="81"/>
      <c r="F46" s="51"/>
      <c r="G46" s="68"/>
    </row>
    <row r="47" spans="1:10" s="69" customFormat="1" x14ac:dyDescent="0.25">
      <c r="A47" s="12" t="s">
        <v>39</v>
      </c>
      <c r="B47" s="29"/>
      <c r="C47" s="70" t="s">
        <v>32</v>
      </c>
      <c r="D47" s="95">
        <v>0</v>
      </c>
      <c r="E47" s="81"/>
      <c r="F47" s="50"/>
    </row>
    <row r="48" spans="1:10" s="72" customFormat="1" ht="15.75" customHeight="1" x14ac:dyDescent="0.25">
      <c r="A48" s="12" t="s">
        <v>71</v>
      </c>
      <c r="B48" s="29"/>
      <c r="C48" s="70" t="s">
        <v>32</v>
      </c>
      <c r="D48" s="95">
        <f>9284.45+20313.13+2930.85</f>
        <v>32528.43</v>
      </c>
      <c r="E48" s="81"/>
      <c r="F48" s="52"/>
      <c r="G48" s="71"/>
    </row>
    <row r="49" spans="1:10" s="72" customFormat="1" x14ac:dyDescent="0.25">
      <c r="A49" s="12" t="s">
        <v>37</v>
      </c>
      <c r="B49" s="29"/>
      <c r="C49" s="70" t="s">
        <v>32</v>
      </c>
      <c r="D49" s="95">
        <f>B5</f>
        <v>3196161.84</v>
      </c>
      <c r="E49" s="81"/>
      <c r="F49" s="52"/>
      <c r="G49" s="71"/>
    </row>
    <row r="50" spans="1:10" s="76" customFormat="1" x14ac:dyDescent="0.25">
      <c r="A50" s="65" t="str">
        <f>A43</f>
        <v>итого расходы</v>
      </c>
      <c r="B50" s="66"/>
      <c r="C50" s="73" t="str">
        <f>C49</f>
        <v>руб.</v>
      </c>
      <c r="D50" s="82"/>
      <c r="E50" s="83">
        <f>E43</f>
        <v>3406980.7760000005</v>
      </c>
      <c r="F50" s="53"/>
      <c r="G50" s="74"/>
      <c r="H50" s="75"/>
      <c r="I50" s="75"/>
      <c r="J50" s="75"/>
    </row>
    <row r="51" spans="1:10" s="22" customFormat="1" ht="15.75" customHeight="1" thickBot="1" x14ac:dyDescent="0.3">
      <c r="A51" s="102" t="s">
        <v>19</v>
      </c>
      <c r="B51" s="103"/>
      <c r="C51" s="104" t="s">
        <v>32</v>
      </c>
      <c r="D51" s="105"/>
      <c r="E51" s="106">
        <f>D45+D46+D47+D48+D49-E50</f>
        <v>-8433.2860000007786</v>
      </c>
      <c r="F51" s="54"/>
      <c r="G51" s="18"/>
    </row>
    <row r="52" spans="1:10" s="22" customFormat="1" ht="16.5" customHeight="1" x14ac:dyDescent="0.25">
      <c r="A52" s="129" t="s">
        <v>43</v>
      </c>
      <c r="B52" s="130"/>
      <c r="C52" s="130"/>
      <c r="D52" s="130"/>
      <c r="E52" s="131"/>
      <c r="F52" s="54"/>
    </row>
    <row r="53" spans="1:10" s="60" customFormat="1" ht="15.75" customHeight="1" x14ac:dyDescent="0.25">
      <c r="A53" s="42" t="s">
        <v>30</v>
      </c>
      <c r="B53" s="127" t="s">
        <v>72</v>
      </c>
      <c r="C53" s="127" t="s">
        <v>34</v>
      </c>
      <c r="D53" s="134"/>
      <c r="E53" s="135"/>
      <c r="F53" s="2"/>
      <c r="G53" s="59"/>
      <c r="H53" s="59"/>
      <c r="I53" s="59"/>
    </row>
    <row r="54" spans="1:10" s="60" customFormat="1" ht="63" x14ac:dyDescent="0.25">
      <c r="A54" s="9"/>
      <c r="B54" s="128"/>
      <c r="C54" s="101" t="s">
        <v>73</v>
      </c>
      <c r="D54" s="101" t="s">
        <v>74</v>
      </c>
      <c r="E54" s="86" t="s">
        <v>41</v>
      </c>
      <c r="F54" s="2"/>
      <c r="G54" s="59"/>
      <c r="H54" s="59"/>
      <c r="I54" s="59"/>
    </row>
    <row r="55" spans="1:10" s="22" customFormat="1" ht="16.5" customHeight="1" x14ac:dyDescent="0.25">
      <c r="A55" s="25" t="s">
        <v>75</v>
      </c>
      <c r="B55" s="78">
        <v>2830951</v>
      </c>
      <c r="C55" s="78">
        <v>2831008</v>
      </c>
      <c r="D55" s="78"/>
      <c r="E55" s="79"/>
      <c r="F55" s="55"/>
    </row>
    <row r="56" spans="1:10" s="22" customFormat="1" ht="15.75" customHeight="1" x14ac:dyDescent="0.25">
      <c r="A56" s="25" t="s">
        <v>76</v>
      </c>
      <c r="B56" s="78">
        <v>1276361</v>
      </c>
      <c r="C56" s="78">
        <v>1230630</v>
      </c>
      <c r="D56" s="78">
        <v>76100</v>
      </c>
      <c r="E56" s="79"/>
      <c r="F56" s="55"/>
    </row>
    <row r="57" spans="1:10" s="22" customFormat="1" x14ac:dyDescent="0.25">
      <c r="A57" s="25" t="s">
        <v>77</v>
      </c>
      <c r="B57" s="78">
        <v>290070</v>
      </c>
      <c r="C57" s="78">
        <v>280571</v>
      </c>
      <c r="D57" s="78">
        <v>9930</v>
      </c>
      <c r="E57" s="79">
        <v>1572</v>
      </c>
      <c r="F57" s="55"/>
    </row>
    <row r="58" spans="1:10" s="22" customFormat="1" x14ac:dyDescent="0.25">
      <c r="A58" s="25" t="s">
        <v>78</v>
      </c>
      <c r="B58" s="78">
        <v>529492</v>
      </c>
      <c r="C58" s="78">
        <v>509137</v>
      </c>
      <c r="D58" s="78">
        <v>22284</v>
      </c>
      <c r="E58" s="79">
        <v>2308</v>
      </c>
      <c r="F58" s="55"/>
    </row>
    <row r="59" spans="1:10" s="22" customFormat="1" x14ac:dyDescent="0.25">
      <c r="A59" s="25" t="s">
        <v>79</v>
      </c>
      <c r="B59" s="78">
        <v>1133683</v>
      </c>
      <c r="C59" s="78">
        <v>951840</v>
      </c>
      <c r="D59" s="78">
        <v>209568</v>
      </c>
      <c r="E59" s="79">
        <f>7416+373</f>
        <v>7789</v>
      </c>
      <c r="F59" s="55"/>
    </row>
    <row r="60" spans="1:10" s="22" customFormat="1" ht="16.5" thickBot="1" x14ac:dyDescent="0.3">
      <c r="A60" s="88" t="s">
        <v>80</v>
      </c>
      <c r="B60" s="89">
        <v>137144</v>
      </c>
      <c r="C60" s="89">
        <v>137118</v>
      </c>
      <c r="D60" s="89"/>
      <c r="E60" s="90"/>
      <c r="F60" s="55"/>
    </row>
    <row r="61" spans="1:10" s="22" customFormat="1" ht="16.5" thickBot="1" x14ac:dyDescent="0.3">
      <c r="A61" s="37" t="s">
        <v>31</v>
      </c>
      <c r="B61" s="91">
        <f>SUM(B55:B60)</f>
        <v>6197701</v>
      </c>
      <c r="C61" s="91">
        <f>SUM(C55:C60)</f>
        <v>5940304</v>
      </c>
      <c r="D61" s="91">
        <f>SUM(D56:D60)</f>
        <v>317882</v>
      </c>
      <c r="E61" s="92">
        <f>SUM(E55:E59)</f>
        <v>11669</v>
      </c>
      <c r="F61" s="6"/>
    </row>
    <row r="62" spans="1:10" s="69" customFormat="1" ht="15.75" customHeight="1" thickBot="1" x14ac:dyDescent="0.3">
      <c r="A62" s="112" t="s">
        <v>81</v>
      </c>
      <c r="B62" s="113"/>
      <c r="C62" s="113"/>
      <c r="D62" s="113">
        <f>B57+B58+B59-C57-C58-C59-D57-D58-D59-E59+B56-C56-D56-E57-E58</f>
        <v>-72123</v>
      </c>
      <c r="E62" s="114"/>
      <c r="F62" s="87"/>
    </row>
    <row r="63" spans="1:10" s="1" customFormat="1" x14ac:dyDescent="0.25">
      <c r="A63" s="124" t="s">
        <v>83</v>
      </c>
      <c r="B63" s="125"/>
      <c r="C63" s="125"/>
      <c r="D63" s="87" t="s">
        <v>84</v>
      </c>
      <c r="E63" s="115">
        <v>3940.2</v>
      </c>
      <c r="F63" s="6"/>
      <c r="G63" s="22"/>
      <c r="H63" s="22"/>
    </row>
    <row r="64" spans="1:10" s="22" customFormat="1" x14ac:dyDescent="0.25">
      <c r="A64" s="124" t="s">
        <v>85</v>
      </c>
      <c r="B64" s="125"/>
      <c r="C64" s="125"/>
      <c r="D64" s="87" t="s">
        <v>84</v>
      </c>
      <c r="E64" s="115">
        <v>3450.79</v>
      </c>
      <c r="F64" s="2"/>
      <c r="G64" s="18"/>
    </row>
    <row r="65" spans="1:8" s="22" customFormat="1" x14ac:dyDescent="0.25">
      <c r="A65" s="124" t="s">
        <v>87</v>
      </c>
      <c r="B65" s="126"/>
      <c r="C65" s="126"/>
      <c r="D65" s="87" t="s">
        <v>84</v>
      </c>
      <c r="E65" s="115">
        <v>2943.37</v>
      </c>
      <c r="F65" s="2"/>
      <c r="G65" s="18"/>
    </row>
    <row r="66" spans="1:8" s="1" customFormat="1" x14ac:dyDescent="0.25">
      <c r="A66" s="116" t="s">
        <v>86</v>
      </c>
      <c r="B66" s="117"/>
      <c r="C66" s="117"/>
      <c r="D66" s="118" t="s">
        <v>84</v>
      </c>
      <c r="E66" s="119">
        <f>E64-E65</f>
        <v>507.42000000000007</v>
      </c>
      <c r="F66" s="2"/>
      <c r="G66" s="18"/>
    </row>
    <row r="67" spans="1:8" s="1" customFormat="1" x14ac:dyDescent="0.25">
      <c r="A67" s="15" t="s">
        <v>12</v>
      </c>
      <c r="B67" s="6"/>
      <c r="C67" s="6"/>
      <c r="D67" s="6"/>
      <c r="E67" s="6"/>
      <c r="F67" s="6"/>
      <c r="G67" s="22"/>
      <c r="H67" s="22"/>
    </row>
    <row r="68" spans="1:8" s="22" customFormat="1" x14ac:dyDescent="0.25">
      <c r="A68" s="15"/>
      <c r="B68" s="15"/>
      <c r="C68" s="56"/>
      <c r="D68" s="57"/>
      <c r="E68" s="15"/>
      <c r="F68" s="2"/>
      <c r="G68" s="18"/>
    </row>
  </sheetData>
  <mergeCells count="7">
    <mergeCell ref="A64:C64"/>
    <mergeCell ref="A65:C65"/>
    <mergeCell ref="B53:B54"/>
    <mergeCell ref="A52:E52"/>
    <mergeCell ref="A44:C44"/>
    <mergeCell ref="C53:E53"/>
    <mergeCell ref="A63:C63"/>
  </mergeCells>
  <pageMargins left="0.31496062992125984" right="0.31496062992125984" top="0.35433070866141736" bottom="0.35433070866141736" header="0.31496062992125984" footer="0.31496062992125984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2019-02-08T10:57:34Z</cp:lastPrinted>
  <dcterms:created xsi:type="dcterms:W3CDTF">2016-04-22T06:39:22Z</dcterms:created>
  <dcterms:modified xsi:type="dcterms:W3CDTF">2019-03-18T08:53:08Z</dcterms:modified>
</cp:coreProperties>
</file>