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E13" i="1"/>
  <c r="D9" i="1" l="1"/>
  <c r="E47" i="1" l="1"/>
  <c r="E23" i="1" l="1"/>
  <c r="D43" i="1" l="1"/>
  <c r="D42" i="1"/>
  <c r="E42" i="1" l="1"/>
  <c r="C42" i="1"/>
  <c r="B42" i="1"/>
  <c r="D29" i="1" l="1"/>
  <c r="E17" i="1" l="1"/>
  <c r="B5" i="1" l="1"/>
  <c r="D28" i="1" l="1"/>
  <c r="E19" i="1" l="1"/>
  <c r="E24" i="1" l="1"/>
  <c r="D24" i="1" s="1"/>
  <c r="C31" i="1" l="1"/>
  <c r="A31" i="1"/>
  <c r="D23" i="1" l="1"/>
  <c r="D13" i="1"/>
  <c r="D11" i="1"/>
  <c r="D10" i="1"/>
  <c r="E8" i="1"/>
  <c r="D12" i="1"/>
  <c r="D14" i="1"/>
  <c r="E15" i="1"/>
  <c r="E16" i="1"/>
  <c r="D30" i="1"/>
  <c r="D17" i="1" l="1"/>
  <c r="D25" i="1" l="1"/>
  <c r="E9" i="1"/>
  <c r="E25" i="1" l="1"/>
  <c r="E31" i="1" s="1"/>
  <c r="D32" i="1" s="1"/>
</calcChain>
</file>

<file path=xl/sharedStrings.xml><?xml version="1.0" encoding="utf-8"?>
<sst xmlns="http://schemas.openxmlformats.org/spreadsheetml/2006/main" count="96" uniqueCount="69">
  <si>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</si>
  <si>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</si>
  <si>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</si>
  <si>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</si>
  <si>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</si>
  <si>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</si>
  <si>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</si>
  <si>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</si>
  <si>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</si>
  <si>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</si>
  <si>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</si>
  <si>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</si>
  <si>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</si>
  <si>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</si>
  <si>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</si>
  <si>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</si>
  <si>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</si>
  <si>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д.20</t>
  </si>
  <si>
    <t>май</t>
  </si>
  <si>
    <t>Остаток средств на конец периода (+ есть средства, -задолженность)</t>
  </si>
  <si>
    <t>октябрь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</si>
  <si>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</si>
  <si>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</si>
  <si>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</si>
  <si>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</si>
  <si>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</si>
  <si>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</si>
  <si>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ноябрь</t>
  </si>
  <si>
    <t>Площадь дома, м2</t>
  </si>
  <si>
    <t>Ресурсоснабжающая организация (РСО)</t>
  </si>
  <si>
    <t>ИТОГО</t>
  </si>
  <si>
    <t>руб.</t>
  </si>
  <si>
    <t>7.Работы по ремонту общедомового имущества всего, в т.ч.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</si>
  <si>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</si>
  <si>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</si>
  <si>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</si>
  <si>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</si>
  <si>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</si>
  <si>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декабрь</t>
  </si>
  <si>
    <t>прочим потребит. и на производ. нужды</t>
  </si>
  <si>
    <t>2018 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</si>
  <si>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</si>
  <si>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</si>
  <si>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</si>
  <si>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замена нижней разводки канализации п.1,2</t>
  </si>
  <si>
    <t>9.обслуживание спецсчета</t>
  </si>
  <si>
    <t>замена клапанов мусоропровода в п.2</t>
  </si>
  <si>
    <t>ремонт мягкой кровли балк.козырьков кв.80,39</t>
  </si>
  <si>
    <t>июнь,окт</t>
  </si>
  <si>
    <t>косметический ремонт п.2</t>
  </si>
  <si>
    <t>работы на общедомовой системе ХВС кв.41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</si>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</sst>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horizontal="center" vertical="top"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 applyAlignment="1">
      <alignment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9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11" fillId="0" borderId="0" xfId="0" applyFont="1" applyFill="1"/>
    <xf numFmtId="0" fontId="0" fillId="0" borderId="0" xfId="0" applyFont="1" applyFill="1"/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wrapText="1"/>
    </xf>
    <xf numFmtId="0" fontId="15" fillId="0" borderId="0" xfId="0" applyFont="1" applyFill="1"/>
    <xf numFmtId="0" fontId="8" fillId="0" borderId="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13" fillId="0" borderId="0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8" fillId="0" borderId="3" xfId="1" applyNumberFormat="1" applyFont="1" applyFill="1" applyBorder="1" applyAlignment="1">
      <alignment vertical="top" wrapText="1"/>
    </xf>
    <xf numFmtId="165" fontId="8" fillId="0" borderId="8" xfId="1" applyNumberFormat="1" applyFont="1" applyFill="1" applyBorder="1" applyAlignment="1">
      <alignment vertical="top" wrapText="1"/>
    </xf>
    <xf numFmtId="165" fontId="8" fillId="0" borderId="9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9" xfId="1" applyNumberFormat="1" applyFont="1" applyFill="1" applyBorder="1" applyAlignment="1">
      <alignment vertical="top" wrapText="1"/>
    </xf>
    <xf numFmtId="165" fontId="5" fillId="2" borderId="6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vertical="top" wrapText="1"/>
    </xf>
    <xf numFmtId="165" fontId="6" fillId="0" borderId="8" xfId="1" applyNumberFormat="1" applyFont="1" applyFill="1" applyBorder="1" applyAlignment="1">
      <alignment vertical="top"/>
    </xf>
    <xf numFmtId="165" fontId="6" fillId="0" borderId="9" xfId="1" applyNumberFormat="1" applyFont="1" applyFill="1" applyBorder="1" applyAlignment="1">
      <alignment vertical="top"/>
    </xf>
    <xf numFmtId="165" fontId="5" fillId="0" borderId="11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2" fontId="6" fillId="0" borderId="17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165" fontId="8" fillId="0" borderId="6" xfId="1" applyNumberFormat="1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10" fillId="2" borderId="17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center" vertical="top" wrapText="1"/>
    </xf>
    <xf numFmtId="165" fontId="10" fillId="2" borderId="17" xfId="1" applyNumberFormat="1" applyFont="1" applyFill="1" applyBorder="1" applyAlignment="1">
      <alignment vertical="top" wrapText="1"/>
    </xf>
    <xf numFmtId="165" fontId="10" fillId="2" borderId="18" xfId="1" applyNumberFormat="1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1" fontId="6" fillId="2" borderId="11" xfId="0" applyNumberFormat="1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top" wrapText="1"/>
    </xf>
    <xf numFmtId="2" fontId="5" fillId="2" borderId="12" xfId="0" applyNumberFormat="1" applyFont="1" applyFill="1" applyBorder="1" applyAlignment="1">
      <alignment vertical="top" wrapText="1"/>
    </xf>
    <xf numFmtId="165" fontId="5" fillId="2" borderId="12" xfId="1" applyNumberFormat="1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 wrapText="1"/>
    </xf>
    <xf numFmtId="165" fontId="8" fillId="0" borderId="20" xfId="1" applyNumberFormat="1" applyFont="1" applyFill="1" applyBorder="1" applyAlignment="1">
      <alignment vertical="top"/>
    </xf>
    <xf numFmtId="165" fontId="8" fillId="0" borderId="21" xfId="1" applyNumberFormat="1" applyFont="1" applyFill="1" applyBorder="1" applyAlignment="1">
      <alignment vertical="top"/>
    </xf>
    <xf numFmtId="166" fontId="10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10" fillId="2" borderId="0" xfId="0" applyFont="1" applyFill="1" applyAlignment="1">
      <alignment vertical="top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top" wrapText="1"/>
    </xf>
    <xf numFmtId="166" fontId="10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0" xfId="1" applyNumberFormat="1" applyFont="1" applyFill="1" applyAlignment="1">
      <alignment horizontal="right" vertical="top" wrapText="1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0" borderId="5" xfId="1" applyNumberFormat="1" applyFont="1" applyFill="1" applyBorder="1" applyAlignment="1">
      <alignment vertical="top" wrapText="1"/>
    </xf>
    <xf numFmtId="165" fontId="8" fillId="0" borderId="1" xfId="1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3" fillId="0" borderId="0" xfId="0" applyFont="1" applyAlignment="1"/>
    <xf numFmtId="0" fontId="0" fillId="0" borderId="0" xfId="0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25" zoomScale="75" zoomScaleNormal="75" workbookViewId="0">
      <selection activeCell="F35" sqref="F35:F42"/>
    </sheetView>
  </sheetViews>
  <sheetFormatPr defaultRowHeight="16.5" x14ac:dyDescent="0.25"/>
  <cols>
    <col min="1" max="1" width="79.85546875" style="10" customWidth="1"/>
    <col min="2" max="2" width="14.28515625" style="10" customWidth="1"/>
    <col min="3" max="3" width="13.5703125" style="10" customWidth="1"/>
    <col min="4" max="4" width="13" style="10" customWidth="1"/>
    <col min="5" max="5" width="14.28515625" style="10" customWidth="1"/>
    <col min="6" max="6" width="10.7109375" style="10" bestFit="1" customWidth="1"/>
    <col min="7" max="7" width="12.42578125" style="3" customWidth="1"/>
  </cols>
  <sheetData>
    <row r="1" spans="1:7" s="19" customFormat="1" ht="31.5" x14ac:dyDescent="0.25">
      <c r="A1" s="36" t="s">
        <v>13</v>
      </c>
      <c r="B1" s="10"/>
      <c r="C1" s="10" t="s">
        <v>40</v>
      </c>
      <c r="D1" s="37" t="s">
        <v>23</v>
      </c>
      <c r="E1" s="37">
        <v>12</v>
      </c>
      <c r="F1" s="10"/>
      <c r="G1" s="2"/>
    </row>
    <row r="2" spans="1:7" s="19" customFormat="1" x14ac:dyDescent="0.25">
      <c r="A2" s="38" t="s">
        <v>17</v>
      </c>
      <c r="B2" s="10"/>
      <c r="C2" s="10"/>
      <c r="D2" s="10"/>
      <c r="E2" s="10"/>
      <c r="F2" s="10"/>
      <c r="G2" s="2"/>
    </row>
    <row r="3" spans="1:7" s="19" customFormat="1" x14ac:dyDescent="0.25">
      <c r="A3" s="10" t="s">
        <v>28</v>
      </c>
      <c r="B3" s="10">
        <v>4266.7</v>
      </c>
      <c r="C3" s="10"/>
      <c r="D3" s="10"/>
      <c r="E3" s="10"/>
      <c r="F3" s="10"/>
      <c r="G3" s="2"/>
    </row>
    <row r="4" spans="1:7" s="19" customFormat="1" x14ac:dyDescent="0.25">
      <c r="A4" s="10" t="s">
        <v>0</v>
      </c>
      <c r="B4" s="10">
        <v>20.29</v>
      </c>
      <c r="C4" s="10">
        <v>20.36</v>
      </c>
      <c r="D4" s="10">
        <v>17.86</v>
      </c>
      <c r="E4" s="10"/>
      <c r="F4" s="10"/>
      <c r="G4" s="2"/>
    </row>
    <row r="5" spans="1:7" s="19" customFormat="1" ht="15.75" x14ac:dyDescent="0.25">
      <c r="A5" s="10" t="s">
        <v>24</v>
      </c>
      <c r="B5" s="112">
        <f>B3*B4*6+B3*C4*3+D4*3*B3</f>
        <v>1008647.8799999999</v>
      </c>
      <c r="C5" s="39"/>
      <c r="D5" s="39"/>
      <c r="E5" s="10"/>
      <c r="F5" s="39"/>
      <c r="G5" s="10"/>
    </row>
    <row r="6" spans="1:7" s="19" customFormat="1" ht="17.25" thickBot="1" x14ac:dyDescent="0.3">
      <c r="A6" s="10" t="s">
        <v>1</v>
      </c>
      <c r="B6" s="10">
        <v>100</v>
      </c>
      <c r="C6" s="10"/>
      <c r="D6" s="10"/>
      <c r="E6" s="10"/>
      <c r="F6" s="39"/>
      <c r="G6" s="2"/>
    </row>
    <row r="7" spans="1:7" s="20" customFormat="1" ht="66" customHeight="1" x14ac:dyDescent="0.25">
      <c r="A7" s="7" t="s">
        <v>2</v>
      </c>
      <c r="B7" s="9" t="s">
        <v>14</v>
      </c>
      <c r="C7" s="9" t="s">
        <v>21</v>
      </c>
      <c r="D7" s="9" t="s">
        <v>25</v>
      </c>
      <c r="E7" s="8" t="s">
        <v>22</v>
      </c>
      <c r="F7" s="11"/>
      <c r="G7" s="4"/>
    </row>
    <row r="8" spans="1:7" s="19" customFormat="1" ht="15.75" customHeight="1" x14ac:dyDescent="0.25">
      <c r="A8" s="12" t="s">
        <v>3</v>
      </c>
      <c r="B8" s="24" t="s">
        <v>15</v>
      </c>
      <c r="C8" s="111" t="s">
        <v>26</v>
      </c>
      <c r="D8" s="13">
        <v>0.92</v>
      </c>
      <c r="E8" s="71">
        <f>D8*B3*E1</f>
        <v>47104.368000000002</v>
      </c>
      <c r="F8" s="10"/>
      <c r="G8" s="2"/>
    </row>
    <row r="9" spans="1:7" s="19" customFormat="1" ht="47.25" x14ac:dyDescent="0.25">
      <c r="A9" s="12" t="s">
        <v>4</v>
      </c>
      <c r="B9" s="24" t="s">
        <v>15</v>
      </c>
      <c r="C9" s="111" t="s">
        <v>26</v>
      </c>
      <c r="D9" s="13">
        <f>4.8+D10+D11+D12</f>
        <v>7.1128139623909181</v>
      </c>
      <c r="E9" s="71">
        <f>D9*E1*B3</f>
        <v>364178.92</v>
      </c>
      <c r="F9" s="10"/>
      <c r="G9" s="2"/>
    </row>
    <row r="10" spans="1:7" s="19" customFormat="1" ht="15.75" customHeight="1" x14ac:dyDescent="0.25">
      <c r="A10" s="15" t="s">
        <v>5</v>
      </c>
      <c r="B10" s="24"/>
      <c r="C10" s="111" t="s">
        <v>26</v>
      </c>
      <c r="D10" s="13">
        <f>E10/E1/B3</f>
        <v>0.10937414551448818</v>
      </c>
      <c r="E10" s="71">
        <v>5600</v>
      </c>
      <c r="F10" s="10"/>
      <c r="G10" s="2"/>
    </row>
    <row r="11" spans="1:7" s="19" customFormat="1" ht="15.75" customHeight="1" x14ac:dyDescent="0.25">
      <c r="A11" s="15" t="s">
        <v>6</v>
      </c>
      <c r="B11" s="24"/>
      <c r="C11" s="111" t="s">
        <v>26</v>
      </c>
      <c r="D11" s="13">
        <f>E11/E1/B3</f>
        <v>0.1657213615518629</v>
      </c>
      <c r="E11" s="71">
        <v>8485</v>
      </c>
      <c r="F11" s="10"/>
      <c r="G11" s="2"/>
    </row>
    <row r="12" spans="1:7" s="19" customFormat="1" ht="15.75" customHeight="1" x14ac:dyDescent="0.25">
      <c r="A12" s="15" t="s">
        <v>7</v>
      </c>
      <c r="B12" s="24"/>
      <c r="C12" s="111" t="s">
        <v>26</v>
      </c>
      <c r="D12" s="13">
        <f>E12/B3/E1</f>
        <v>2.0377184553245677</v>
      </c>
      <c r="E12" s="71">
        <v>104332</v>
      </c>
      <c r="F12" s="10"/>
      <c r="G12" s="2"/>
    </row>
    <row r="13" spans="1:7" s="19" customFormat="1" ht="47.25" x14ac:dyDescent="0.25">
      <c r="A13" s="12" t="s">
        <v>8</v>
      </c>
      <c r="B13" s="24" t="s">
        <v>15</v>
      </c>
      <c r="C13" s="111" t="s">
        <v>26</v>
      </c>
      <c r="D13" s="13">
        <f>E13/E1/B3</f>
        <v>4.4043405910891327</v>
      </c>
      <c r="E13" s="71">
        <f>6480*2.9*E1</f>
        <v>225504</v>
      </c>
      <c r="F13" s="10"/>
      <c r="G13" s="2"/>
    </row>
    <row r="14" spans="1:7" s="19" customFormat="1" ht="15.75" customHeight="1" x14ac:dyDescent="0.25">
      <c r="A14" s="12" t="s">
        <v>9</v>
      </c>
      <c r="B14" s="82" t="s">
        <v>43</v>
      </c>
      <c r="C14" s="111" t="s">
        <v>26</v>
      </c>
      <c r="D14" s="13">
        <f>E14/E1/B3</f>
        <v>2.082366544011375</v>
      </c>
      <c r="E14" s="71">
        <f>126868-2250*9</f>
        <v>106618</v>
      </c>
      <c r="F14" s="10"/>
      <c r="G14" s="2"/>
    </row>
    <row r="15" spans="1:7" s="19" customFormat="1" ht="15.75" customHeight="1" x14ac:dyDescent="0.25">
      <c r="A15" s="12" t="s">
        <v>10</v>
      </c>
      <c r="B15" s="82" t="s">
        <v>43</v>
      </c>
      <c r="C15" s="111" t="s">
        <v>26</v>
      </c>
      <c r="D15" s="13">
        <v>0.43</v>
      </c>
      <c r="E15" s="71">
        <f>D15*E1*B3</f>
        <v>22016.171999999999</v>
      </c>
      <c r="F15" s="10"/>
      <c r="G15" s="2"/>
    </row>
    <row r="16" spans="1:7" s="19" customFormat="1" ht="32.25" thickBot="1" x14ac:dyDescent="0.3">
      <c r="A16" s="16" t="s">
        <v>51</v>
      </c>
      <c r="B16" s="26" t="s">
        <v>15</v>
      </c>
      <c r="C16" s="27" t="s">
        <v>26</v>
      </c>
      <c r="D16" s="17">
        <v>0.49</v>
      </c>
      <c r="E16" s="72">
        <f>D16*E1*B3</f>
        <v>25088.196</v>
      </c>
      <c r="F16" s="10"/>
      <c r="G16" s="2"/>
    </row>
    <row r="17" spans="1:10" s="19" customFormat="1" x14ac:dyDescent="0.25">
      <c r="A17" s="32" t="s">
        <v>32</v>
      </c>
      <c r="B17" s="33"/>
      <c r="C17" s="33"/>
      <c r="D17" s="34">
        <f>E17/E1/B3</f>
        <v>5.2784105202303104</v>
      </c>
      <c r="E17" s="73">
        <f>E18+E19+E20+E21+E22</f>
        <v>270256.73</v>
      </c>
      <c r="F17" s="10"/>
      <c r="G17" s="2"/>
    </row>
    <row r="18" spans="1:10" s="48" customFormat="1" ht="15.75" customHeight="1" x14ac:dyDescent="0.25">
      <c r="A18" s="12" t="s">
        <v>44</v>
      </c>
      <c r="B18" s="24" t="s">
        <v>18</v>
      </c>
      <c r="C18" s="64" t="s">
        <v>26</v>
      </c>
      <c r="D18" s="14"/>
      <c r="E18" s="71">
        <v>109307.07</v>
      </c>
      <c r="F18" s="10"/>
      <c r="G18" s="2"/>
    </row>
    <row r="19" spans="1:10" s="48" customFormat="1" ht="15.75" customHeight="1" x14ac:dyDescent="0.25">
      <c r="A19" s="12" t="s">
        <v>47</v>
      </c>
      <c r="B19" s="24" t="s">
        <v>48</v>
      </c>
      <c r="C19" s="64" t="s">
        <v>26</v>
      </c>
      <c r="D19" s="14"/>
      <c r="E19" s="71">
        <f>3300+8850</f>
        <v>12150</v>
      </c>
      <c r="F19" s="10"/>
      <c r="G19" s="2"/>
    </row>
    <row r="20" spans="1:10" s="48" customFormat="1" ht="15.75" customHeight="1" x14ac:dyDescent="0.25">
      <c r="A20" s="12" t="s">
        <v>46</v>
      </c>
      <c r="B20" s="24" t="s">
        <v>20</v>
      </c>
      <c r="C20" s="64" t="s">
        <v>26</v>
      </c>
      <c r="D20" s="14"/>
      <c r="E20" s="71">
        <v>15913.77</v>
      </c>
      <c r="F20" s="10"/>
      <c r="G20" s="2"/>
    </row>
    <row r="21" spans="1:10" s="48" customFormat="1" ht="15.75" customHeight="1" x14ac:dyDescent="0.25">
      <c r="A21" s="12" t="s">
        <v>49</v>
      </c>
      <c r="B21" s="24" t="s">
        <v>27</v>
      </c>
      <c r="C21" s="64" t="s">
        <v>31</v>
      </c>
      <c r="D21" s="14"/>
      <c r="E21" s="71">
        <v>130200.89</v>
      </c>
      <c r="F21" s="10"/>
      <c r="G21" s="2"/>
    </row>
    <row r="22" spans="1:10" s="48" customFormat="1" ht="15.75" customHeight="1" thickBot="1" x14ac:dyDescent="0.3">
      <c r="A22" s="83" t="s">
        <v>50</v>
      </c>
      <c r="B22" s="84" t="s">
        <v>38</v>
      </c>
      <c r="C22" s="85" t="s">
        <v>26</v>
      </c>
      <c r="D22" s="86"/>
      <c r="E22" s="113">
        <v>2685</v>
      </c>
      <c r="F22" s="10"/>
      <c r="G22" s="2"/>
    </row>
    <row r="23" spans="1:10" s="23" customFormat="1" ht="15.75" customHeight="1" thickBot="1" x14ac:dyDescent="0.3">
      <c r="A23" s="65" t="s">
        <v>52</v>
      </c>
      <c r="B23" s="29"/>
      <c r="C23" s="29" t="s">
        <v>26</v>
      </c>
      <c r="D23" s="81">
        <f>E23/E1/B3</f>
        <v>1.4322934977070494</v>
      </c>
      <c r="E23" s="74">
        <f>D42+D43</f>
        <v>73334</v>
      </c>
      <c r="F23" s="30"/>
      <c r="G23" s="31"/>
      <c r="H23" s="22"/>
      <c r="I23" s="22"/>
      <c r="J23" s="22"/>
    </row>
    <row r="24" spans="1:10" s="23" customFormat="1" thickBot="1" x14ac:dyDescent="0.3">
      <c r="A24" s="65" t="s">
        <v>45</v>
      </c>
      <c r="B24" s="29"/>
      <c r="C24" s="29" t="s">
        <v>31</v>
      </c>
      <c r="D24" s="81">
        <f>E24/B3/E1</f>
        <v>0.13500000000000001</v>
      </c>
      <c r="E24" s="114">
        <f>B3*0.18*(E1-3)</f>
        <v>6912.0540000000001</v>
      </c>
      <c r="F24" s="30"/>
      <c r="G24" s="31"/>
      <c r="H24" s="22"/>
      <c r="I24" s="22"/>
      <c r="J24" s="22"/>
    </row>
    <row r="25" spans="1:10" s="19" customFormat="1" ht="17.25" thickBot="1" x14ac:dyDescent="0.3">
      <c r="A25" s="97" t="s">
        <v>11</v>
      </c>
      <c r="B25" s="98"/>
      <c r="C25" s="99" t="s">
        <v>26</v>
      </c>
      <c r="D25" s="100">
        <f>D8+D9+D13+D14+D15+D16+D17+D23+D24</f>
        <v>22.285225115428787</v>
      </c>
      <c r="E25" s="101">
        <f>E8+E9+E13+E14+E15+E16+E17+E23+E24</f>
        <v>1141012.44</v>
      </c>
      <c r="F25" s="40"/>
      <c r="G25" s="5"/>
    </row>
    <row r="26" spans="1:10" s="23" customFormat="1" thickBot="1" x14ac:dyDescent="0.3">
      <c r="A26" s="125" t="s">
        <v>33</v>
      </c>
      <c r="B26" s="126"/>
      <c r="C26" s="126"/>
      <c r="D26" s="49" t="s">
        <v>35</v>
      </c>
      <c r="E26" s="50" t="s">
        <v>36</v>
      </c>
      <c r="F26" s="51"/>
      <c r="G26" s="30"/>
      <c r="H26" s="52"/>
      <c r="I26" s="22"/>
      <c r="J26" s="22"/>
    </row>
    <row r="27" spans="1:10" s="56" customFormat="1" ht="15.75" customHeight="1" x14ac:dyDescent="0.25">
      <c r="A27" s="88" t="s">
        <v>41</v>
      </c>
      <c r="B27" s="89"/>
      <c r="C27" s="90" t="s">
        <v>31</v>
      </c>
      <c r="D27" s="115">
        <v>134274</v>
      </c>
      <c r="E27" s="91"/>
      <c r="F27" s="41"/>
      <c r="G27" s="55"/>
    </row>
    <row r="28" spans="1:10" s="56" customFormat="1" x14ac:dyDescent="0.25">
      <c r="A28" s="15" t="s">
        <v>16</v>
      </c>
      <c r="B28" s="25"/>
      <c r="C28" s="57" t="s">
        <v>31</v>
      </c>
      <c r="D28" s="116">
        <f>1179*E1</f>
        <v>14148</v>
      </c>
      <c r="E28" s="68"/>
      <c r="F28" s="41"/>
      <c r="G28" s="55"/>
    </row>
    <row r="29" spans="1:10" s="56" customFormat="1" ht="15.75" customHeight="1" x14ac:dyDescent="0.25">
      <c r="A29" s="15" t="s">
        <v>53</v>
      </c>
      <c r="B29" s="25"/>
      <c r="C29" s="57" t="s">
        <v>31</v>
      </c>
      <c r="D29" s="116">
        <f>6825.76+6762.22+1755.36</f>
        <v>15343.34</v>
      </c>
      <c r="E29" s="68"/>
      <c r="F29" s="42"/>
      <c r="G29" s="55"/>
    </row>
    <row r="30" spans="1:10" s="59" customFormat="1" ht="15.75" customHeight="1" x14ac:dyDescent="0.3">
      <c r="A30" s="15" t="s">
        <v>37</v>
      </c>
      <c r="B30" s="25"/>
      <c r="C30" s="57" t="s">
        <v>31</v>
      </c>
      <c r="D30" s="116">
        <f>B5</f>
        <v>1008647.8799999999</v>
      </c>
      <c r="E30" s="68"/>
      <c r="F30" s="43"/>
      <c r="G30" s="58"/>
    </row>
    <row r="31" spans="1:10" s="59" customFormat="1" ht="15.75" customHeight="1" x14ac:dyDescent="0.3">
      <c r="A31" s="53" t="str">
        <f>A25</f>
        <v>итого расходы</v>
      </c>
      <c r="B31" s="54"/>
      <c r="C31" s="60" t="str">
        <f>C25</f>
        <v>руб</v>
      </c>
      <c r="D31" s="69"/>
      <c r="E31" s="70">
        <f>E25</f>
        <v>1141012.44</v>
      </c>
      <c r="F31" s="43"/>
      <c r="G31" s="58"/>
    </row>
    <row r="32" spans="1:10" s="63" customFormat="1" ht="15.75" customHeight="1" thickBot="1" x14ac:dyDescent="0.3">
      <c r="A32" s="92" t="s">
        <v>19</v>
      </c>
      <c r="B32" s="93"/>
      <c r="C32" s="94" t="s">
        <v>31</v>
      </c>
      <c r="D32" s="95">
        <f>D27+D28+D29+D30-E31</f>
        <v>31400.780000000028</v>
      </c>
      <c r="E32" s="96"/>
      <c r="F32" s="44"/>
      <c r="G32" s="61"/>
      <c r="H32" s="62"/>
      <c r="I32" s="62"/>
      <c r="J32" s="62"/>
    </row>
    <row r="33" spans="1:9" s="19" customFormat="1" ht="16.5" customHeight="1" x14ac:dyDescent="0.25">
      <c r="A33" s="122" t="s">
        <v>42</v>
      </c>
      <c r="B33" s="123"/>
      <c r="C33" s="123"/>
      <c r="D33" s="123"/>
      <c r="E33" s="124"/>
      <c r="F33" s="45"/>
    </row>
    <row r="34" spans="1:9" s="48" customFormat="1" ht="15.75" customHeight="1" x14ac:dyDescent="0.25">
      <c r="A34" s="35" t="s">
        <v>29</v>
      </c>
      <c r="B34" s="120" t="s">
        <v>54</v>
      </c>
      <c r="C34" s="120" t="s">
        <v>34</v>
      </c>
      <c r="D34" s="127"/>
      <c r="E34" s="128"/>
      <c r="F34" s="6"/>
      <c r="G34" s="47"/>
      <c r="H34" s="47"/>
      <c r="I34" s="47"/>
    </row>
    <row r="35" spans="1:9" s="48" customFormat="1" ht="63" x14ac:dyDescent="0.25">
      <c r="A35" s="12"/>
      <c r="B35" s="121"/>
      <c r="C35" s="87" t="s">
        <v>55</v>
      </c>
      <c r="D35" s="87" t="s">
        <v>56</v>
      </c>
      <c r="E35" s="80" t="s">
        <v>39</v>
      </c>
      <c r="F35" s="6"/>
      <c r="G35" s="47"/>
      <c r="H35" s="47"/>
      <c r="I35" s="47"/>
    </row>
    <row r="36" spans="1:9" s="19" customFormat="1" ht="15.75" customHeight="1" x14ac:dyDescent="0.25">
      <c r="A36" s="21" t="s">
        <v>57</v>
      </c>
      <c r="B36" s="66">
        <v>1078092</v>
      </c>
      <c r="C36" s="66">
        <v>1078098</v>
      </c>
      <c r="D36" s="66"/>
      <c r="E36" s="67"/>
      <c r="F36" s="46"/>
    </row>
    <row r="37" spans="1:9" s="19" customFormat="1" ht="15.75" customHeight="1" x14ac:dyDescent="0.25">
      <c r="A37" s="21" t="s">
        <v>58</v>
      </c>
      <c r="B37" s="66">
        <v>453044</v>
      </c>
      <c r="C37" s="66">
        <v>433309</v>
      </c>
      <c r="D37" s="66">
        <v>26961</v>
      </c>
      <c r="E37" s="67"/>
      <c r="F37" s="46"/>
    </row>
    <row r="38" spans="1:9" s="19" customFormat="1" ht="15.75" x14ac:dyDescent="0.25">
      <c r="A38" s="21" t="s">
        <v>59</v>
      </c>
      <c r="B38" s="66">
        <v>104666</v>
      </c>
      <c r="C38" s="66">
        <v>101683</v>
      </c>
      <c r="D38" s="66">
        <v>3544</v>
      </c>
      <c r="E38" s="67"/>
      <c r="F38" s="46"/>
    </row>
    <row r="39" spans="1:9" s="19" customFormat="1" ht="15.75" x14ac:dyDescent="0.25">
      <c r="A39" s="21" t="s">
        <v>60</v>
      </c>
      <c r="B39" s="66">
        <v>189437</v>
      </c>
      <c r="C39" s="66">
        <v>183115</v>
      </c>
      <c r="D39" s="66">
        <v>7905</v>
      </c>
      <c r="E39" s="67"/>
      <c r="F39" s="46"/>
    </row>
    <row r="40" spans="1:9" s="19" customFormat="1" ht="15.75" x14ac:dyDescent="0.25">
      <c r="A40" s="21" t="s">
        <v>61</v>
      </c>
      <c r="B40" s="66">
        <v>387183</v>
      </c>
      <c r="C40" s="66">
        <v>342889</v>
      </c>
      <c r="D40" s="66">
        <v>57154</v>
      </c>
      <c r="E40" s="67"/>
      <c r="F40" s="46"/>
    </row>
    <row r="41" spans="1:9" s="19" customFormat="1" thickBot="1" x14ac:dyDescent="0.3">
      <c r="A41" s="75" t="s">
        <v>62</v>
      </c>
      <c r="B41" s="76">
        <v>52378</v>
      </c>
      <c r="C41" s="76">
        <v>52405</v>
      </c>
      <c r="D41" s="76"/>
      <c r="E41" s="77"/>
      <c r="F41" s="46"/>
    </row>
    <row r="42" spans="1:9" s="19" customFormat="1" thickBot="1" x14ac:dyDescent="0.3">
      <c r="A42" s="28" t="s">
        <v>30</v>
      </c>
      <c r="B42" s="78">
        <f>SUM(B36:B41)</f>
        <v>2264800</v>
      </c>
      <c r="C42" s="78">
        <f>SUM(C36:C41)</f>
        <v>2191499</v>
      </c>
      <c r="D42" s="78">
        <f>SUM(D37:D41)</f>
        <v>95564</v>
      </c>
      <c r="E42" s="79">
        <f>SUM(E36:E40)</f>
        <v>0</v>
      </c>
      <c r="F42" s="10"/>
    </row>
    <row r="43" spans="1:9" s="56" customFormat="1" ht="15.75" customHeight="1" thickBot="1" x14ac:dyDescent="0.3">
      <c r="A43" s="102" t="s">
        <v>63</v>
      </c>
      <c r="B43" s="103"/>
      <c r="C43" s="103"/>
      <c r="D43" s="103">
        <f>B38+B39+B40-C38-C39-C40-D38-D39-D40-E40+B37-C37-D37</f>
        <v>-22230</v>
      </c>
      <c r="E43" s="104"/>
      <c r="F43" s="41"/>
    </row>
    <row r="44" spans="1:9" s="1" customFormat="1" ht="15.75" x14ac:dyDescent="0.25">
      <c r="A44" s="117" t="s">
        <v>64</v>
      </c>
      <c r="B44" s="118"/>
      <c r="C44" s="118"/>
      <c r="D44" s="41" t="s">
        <v>65</v>
      </c>
      <c r="E44" s="105">
        <v>1240.2</v>
      </c>
      <c r="F44" s="10"/>
      <c r="G44" s="19"/>
      <c r="H44" s="19"/>
    </row>
    <row r="45" spans="1:9" s="19" customFormat="1" ht="15.75" x14ac:dyDescent="0.25">
      <c r="A45" s="117" t="s">
        <v>66</v>
      </c>
      <c r="B45" s="118"/>
      <c r="C45" s="118"/>
      <c r="D45" s="41" t="s">
        <v>65</v>
      </c>
      <c r="E45" s="105">
        <v>1135.21</v>
      </c>
      <c r="F45" s="6"/>
      <c r="G45" s="106"/>
    </row>
    <row r="46" spans="1:9" s="19" customFormat="1" ht="15.75" x14ac:dyDescent="0.25">
      <c r="A46" s="117" t="s">
        <v>67</v>
      </c>
      <c r="B46" s="119"/>
      <c r="C46" s="119"/>
      <c r="D46" s="41" t="s">
        <v>65</v>
      </c>
      <c r="E46" s="105">
        <v>0</v>
      </c>
      <c r="F46" s="6"/>
      <c r="G46" s="106"/>
    </row>
    <row r="47" spans="1:9" s="1" customFormat="1" ht="15.75" x14ac:dyDescent="0.25">
      <c r="A47" s="107" t="s">
        <v>68</v>
      </c>
      <c r="B47" s="108"/>
      <c r="C47" s="108"/>
      <c r="D47" s="109" t="s">
        <v>65</v>
      </c>
      <c r="E47" s="110">
        <f>E45-E46</f>
        <v>1135.21</v>
      </c>
      <c r="F47" s="6"/>
      <c r="G47" s="106"/>
    </row>
    <row r="48" spans="1:9" s="1" customFormat="1" ht="15.75" x14ac:dyDescent="0.25">
      <c r="A48" s="18" t="s">
        <v>12</v>
      </c>
      <c r="B48" s="10"/>
      <c r="C48" s="10"/>
      <c r="D48" s="10"/>
      <c r="E48" s="10"/>
      <c r="F48" s="10"/>
      <c r="G48" s="19"/>
      <c r="H48" s="19"/>
    </row>
    <row r="49" spans="1:7" s="19" customFormat="1" x14ac:dyDescent="0.25">
      <c r="A49" s="10"/>
      <c r="B49" s="10"/>
      <c r="C49" s="10"/>
      <c r="D49" s="10"/>
      <c r="E49" s="10"/>
      <c r="F49" s="10"/>
      <c r="G49" s="2"/>
    </row>
  </sheetData>
  <mergeCells count="7">
    <mergeCell ref="A45:C45"/>
    <mergeCell ref="A46:C46"/>
    <mergeCell ref="B34:B35"/>
    <mergeCell ref="A33:E33"/>
    <mergeCell ref="A26:C26"/>
    <mergeCell ref="C34:E34"/>
    <mergeCell ref="A44:C44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2019-02-08T10:45:33Z</cp:lastPrinted>
  <dcterms:created xsi:type="dcterms:W3CDTF">2016-04-22T06:39:22Z</dcterms:created>
  <dcterms:modified xsi:type="dcterms:W3CDTF">2019-02-18T10:36:26Z</dcterms:modified>
</cp:coreProperties>
</file>