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43" i="1" l="1"/>
  <c r="E14" i="1"/>
  <c r="D9" i="1" l="1"/>
  <c r="E65" i="1" l="1"/>
  <c r="E42" i="1" l="1"/>
  <c r="D61" i="1" l="1"/>
  <c r="D60" i="1"/>
  <c r="E60" i="1" l="1"/>
  <c r="C60" i="1"/>
  <c r="B60" i="1"/>
  <c r="D47" i="1" l="1"/>
  <c r="E19" i="1" l="1"/>
  <c r="E27" i="1"/>
  <c r="E40" i="1" l="1"/>
  <c r="E23" i="1" l="1"/>
  <c r="E28" i="1" l="1"/>
  <c r="E32" i="1"/>
  <c r="E22" i="1" l="1"/>
  <c r="E35" i="1"/>
  <c r="E33" i="1"/>
  <c r="E25" i="1" l="1"/>
  <c r="E18" i="1"/>
  <c r="D18" i="1" s="1"/>
  <c r="C43" i="1" l="1"/>
  <c r="C49" i="1"/>
  <c r="A49" i="1" l="1"/>
  <c r="D46" i="1"/>
  <c r="D13" i="1" l="1"/>
  <c r="D42" i="1"/>
  <c r="D11" i="1"/>
  <c r="D19" i="1" l="1"/>
  <c r="D14" i="1"/>
  <c r="E16" i="1"/>
  <c r="D12" i="1"/>
  <c r="E17" i="1"/>
  <c r="D15" i="1"/>
  <c r="E8" i="1"/>
  <c r="D10" i="1"/>
  <c r="D48" i="1"/>
  <c r="E9" i="1" l="1"/>
  <c r="D43" i="1"/>
  <c r="E49" i="1" l="1"/>
  <c r="D50" i="1" s="1"/>
</calcChain>
</file>

<file path=xl/sharedStrings.xml><?xml version="1.0" encoding="utf-8"?>
<sst xmlns="http://schemas.openxmlformats.org/spreadsheetml/2006/main" count="149" uniqueCount="98">
  <si>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</si>
  <si>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</si>
  <si>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</si>
  <si>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</si>
  <si>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</si>
  <si>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</si>
  <si>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</si>
  <si>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</si>
  <si>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</si>
  <si>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</si>
  <si>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</si>
  <si>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</si>
  <si>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</si>
  <si>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</si>
  <si>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</si>
  <si>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</si>
  <si>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</si>
  <si>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д.22</t>
  </si>
  <si>
    <t>май</t>
  </si>
  <si>
    <t>июнь</t>
  </si>
  <si>
    <t>Остаток средств на конец периода (+ есть средства, -задолженность)</t>
  </si>
  <si>
    <t>август</t>
  </si>
  <si>
    <t>октябрь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</si>
  <si>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</si>
  <si>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</si>
  <si>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</si>
  <si>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</si>
  <si>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</si>
  <si>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</si>
  <si>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</si>
  <si>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</si>
  <si>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</si>
  <si>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</si>
  <si>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</si>
  <si>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июль</t>
  </si>
  <si>
    <t>апрель</t>
  </si>
  <si>
    <t>Всего начислено УК Атал</t>
  </si>
  <si>
    <t>Приход,руб</t>
  </si>
  <si>
    <t>Расход,руб</t>
  </si>
  <si>
    <t>Начислено собственникам</t>
  </si>
  <si>
    <t>ноябрь</t>
  </si>
  <si>
    <t>прочим потребит. и на производ. нужды</t>
  </si>
  <si>
    <t>*электроизмерительные работы</t>
  </si>
  <si>
    <t>2018г</t>
  </si>
  <si>
    <t>Отчет по предоставлению коммунальных услуг по жилым помещениям за 2018 г</t>
  </si>
  <si>
    <t>Остаток средств на 01/01/2018 г (+ есть средства, -задолженность)</t>
  </si>
  <si>
    <t>по графику</t>
  </si>
  <si>
    <t>7. Обслуживание спецсчета</t>
  </si>
  <si>
    <t>8.Работы по ремонту общедомового имущества всего, в т.ч.</t>
  </si>
  <si>
    <t>январь</t>
  </si>
  <si>
    <t>работа на общедомовой системе отопления кв.188</t>
  </si>
  <si>
    <t>замена распредкоробок 16 шт</t>
  </si>
  <si>
    <t>косметический ремонт п.7</t>
  </si>
  <si>
    <t>замена основных канатов лифта п.4,5</t>
  </si>
  <si>
    <t>ремонт кровли козырьков входов в подъезды п.1,7</t>
  </si>
  <si>
    <t>установка новой скамейки у подъезда 6</t>
  </si>
  <si>
    <t>устройство водостока у подъезда 8</t>
  </si>
  <si>
    <t>окраска входных дверей, подвальных окон и ограждений лестн.площадок</t>
  </si>
  <si>
    <t>замена нижней разводки ГВС п.1,2,3</t>
  </si>
  <si>
    <t>ремонт подпитки в теплоузле п.6</t>
  </si>
  <si>
    <t>замена нижней разводки канализации п.5,7</t>
  </si>
  <si>
    <t>июль,сент</t>
  </si>
  <si>
    <t>август, сент</t>
  </si>
  <si>
    <t>работа на общедомовой системе канализации кв.274,53</t>
  </si>
  <si>
    <t>февр,сент</t>
  </si>
  <si>
    <t>ремонт мягкой кровли балконных козырьков кв.248,277</t>
  </si>
  <si>
    <t>июнь,окт</t>
  </si>
  <si>
    <t>установка новых почтовых ящиков п.3,7</t>
  </si>
  <si>
    <t>май,окт</t>
  </si>
  <si>
    <t>в теч.года</t>
  </si>
  <si>
    <t>работа на общедомовой системе ХВС подвал п.2</t>
  </si>
  <si>
    <t xml:space="preserve">установка поручней в п.1 </t>
  </si>
  <si>
    <t>работа на общедомой системе ГВС подвал п.9,кв.161</t>
  </si>
  <si>
    <t>октябрь,дек</t>
  </si>
  <si>
    <t>замена задвижки в теплоузле п.9</t>
  </si>
  <si>
    <t>ремонт мягкой кровли кв.61,249,маш.отд.5, нежилые помещ.№8</t>
  </si>
  <si>
    <t>ремонт решетки выхода на чердак и кровлю п.7</t>
  </si>
  <si>
    <t>замена светильника в подъезде 3,4,7,5,6</t>
  </si>
  <si>
    <t>замена мусорных клапанов п.9,1,7</t>
  </si>
  <si>
    <t>Получено средств от применения повыш.коэфф-та к квартирам без ИПУ</t>
  </si>
  <si>
    <t>9. Расходы на коммун.услуги в целях содержания общего имущества дома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</si>
  <si>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</si>
  <si>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</si>
  <si>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</si>
  <si>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</si>
  <si>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</si>
  <si>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</si>
  <si>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</si>
  <si>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</si>
  <si>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</si>
  <si>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</si>
  <si>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</si>
  <si>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</si>
  <si>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</si>
  <si>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</si>
  <si>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</si>
  <si>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</si>
  <si>
    <t>в теч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</si>
</sst>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2" fontId="6" fillId="0" borderId="10" xfId="0" applyNumberFormat="1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0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vertical="top" wrapText="1"/>
    </xf>
    <xf numFmtId="0" fontId="7" fillId="0" borderId="2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8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2" fontId="5" fillId="2" borderId="7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10" fillId="0" borderId="0" xfId="0" applyFont="1" applyFill="1"/>
    <xf numFmtId="0" fontId="6" fillId="0" borderId="0" xfId="0" applyFont="1" applyFill="1" applyAlignment="1">
      <alignment horizontal="right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12" fillId="0" borderId="0" xfId="0" applyFont="1" applyFill="1" applyBorder="1"/>
    <xf numFmtId="165" fontId="6" fillId="0" borderId="1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/>
    </xf>
    <xf numFmtId="165" fontId="7" fillId="0" borderId="21" xfId="1" applyNumberFormat="1" applyFont="1" applyFill="1" applyBorder="1" applyAlignment="1">
      <alignment vertical="top" wrapText="1"/>
    </xf>
    <xf numFmtId="165" fontId="7" fillId="0" borderId="3" xfId="1" applyNumberFormat="1" applyFont="1" applyFill="1" applyBorder="1" applyAlignment="1">
      <alignment vertical="top" wrapText="1"/>
    </xf>
    <xf numFmtId="165" fontId="7" fillId="0" borderId="12" xfId="1" applyNumberFormat="1" applyFont="1" applyFill="1" applyBorder="1" applyAlignment="1">
      <alignment vertical="top" wrapText="1"/>
    </xf>
    <xf numFmtId="165" fontId="7" fillId="0" borderId="13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3" xfId="1" applyNumberFormat="1" applyFont="1" applyFill="1" applyBorder="1" applyAlignment="1">
      <alignment vertical="top" wrapText="1"/>
    </xf>
    <xf numFmtId="165" fontId="5" fillId="2" borderId="8" xfId="1" applyNumberFormat="1" applyFont="1" applyFill="1" applyBorder="1" applyAlignment="1">
      <alignment vertical="top" wrapText="1"/>
    </xf>
    <xf numFmtId="1" fontId="6" fillId="0" borderId="0" xfId="0" applyNumberFormat="1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0" fontId="6" fillId="0" borderId="11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/>
    </xf>
    <xf numFmtId="165" fontId="6" fillId="0" borderId="13" xfId="1" applyNumberFormat="1" applyFont="1" applyFill="1" applyBorder="1" applyAlignment="1">
      <alignment vertical="top"/>
    </xf>
    <xf numFmtId="165" fontId="5" fillId="0" borderId="17" xfId="1" applyNumberFormat="1" applyFont="1" applyFill="1" applyBorder="1" applyAlignment="1">
      <alignment vertical="top"/>
    </xf>
    <xf numFmtId="165" fontId="5" fillId="0" borderId="18" xfId="1" applyNumberFormat="1" applyFont="1" applyFill="1" applyBorder="1" applyAlignment="1">
      <alignment vertical="top"/>
    </xf>
    <xf numFmtId="165" fontId="5" fillId="0" borderId="15" xfId="1" applyNumberFormat="1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165" fontId="9" fillId="2" borderId="4" xfId="1" applyNumberFormat="1" applyFont="1" applyFill="1" applyBorder="1" applyAlignment="1">
      <alignment vertical="top" wrapText="1"/>
    </xf>
    <xf numFmtId="165" fontId="9" fillId="2" borderId="5" xfId="1" applyNumberFormat="1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1" fontId="5" fillId="2" borderId="17" xfId="0" applyNumberFormat="1" applyFont="1" applyFill="1" applyBorder="1" applyAlignment="1">
      <alignment vertical="top" wrapText="1"/>
    </xf>
    <xf numFmtId="1" fontId="6" fillId="2" borderId="17" xfId="0" applyNumberFormat="1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Alignment="1">
      <alignment vertical="top" wrapText="1"/>
    </xf>
    <xf numFmtId="165" fontId="5" fillId="2" borderId="18" xfId="1" applyNumberFormat="1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165" fontId="7" fillId="0" borderId="26" xfId="1" applyNumberFormat="1" applyFont="1" applyFill="1" applyBorder="1" applyAlignment="1">
      <alignment vertical="top"/>
    </xf>
    <xf numFmtId="165" fontId="7" fillId="0" borderId="27" xfId="1" applyNumberFormat="1" applyFont="1" applyFill="1" applyBorder="1" applyAlignment="1">
      <alignment vertical="top"/>
    </xf>
    <xf numFmtId="166" fontId="9" fillId="0" borderId="0" xfId="1" applyNumberFormat="1" applyFont="1" applyFill="1" applyAlignment="1">
      <alignment vertical="top" wrapText="1"/>
    </xf>
    <xf numFmtId="0" fontId="16" fillId="0" borderId="0" xfId="0" applyFont="1" applyFill="1"/>
    <xf numFmtId="0" fontId="9" fillId="2" borderId="0" xfId="0" applyFont="1" applyFill="1" applyAlignment="1">
      <alignment vertical="top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top" wrapText="1"/>
    </xf>
    <xf numFmtId="166" fontId="9" fillId="2" borderId="0" xfId="1" applyNumberFormat="1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65" fontId="5" fillId="0" borderId="0" xfId="1" applyNumberFormat="1" applyFont="1" applyFill="1" applyAlignment="1">
      <alignment horizontal="right" vertical="top" wrapText="1"/>
    </xf>
    <xf numFmtId="165" fontId="6" fillId="0" borderId="5" xfId="1" applyNumberFormat="1" applyFont="1" applyFill="1" applyBorder="1" applyAlignment="1">
      <alignment vertical="top" wrapText="1"/>
    </xf>
    <xf numFmtId="165" fontId="7" fillId="0" borderId="20" xfId="1" applyNumberFormat="1" applyFont="1" applyFill="1" applyBorder="1" applyAlignment="1">
      <alignment vertical="top" wrapText="1"/>
    </xf>
    <xf numFmtId="165" fontId="7" fillId="0" borderId="1" xfId="1" applyNumberFormat="1" applyFont="1" applyFill="1" applyBorder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2" fillId="0" borderId="0" xfId="0" applyFont="1" applyAlignment="1"/>
    <xf numFmtId="0" fontId="0" fillId="0" borderId="0" xfId="0" applyAlignment="1"/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43" zoomScale="75" zoomScaleNormal="75" workbookViewId="0">
      <selection activeCell="F53" sqref="F53:F60"/>
    </sheetView>
  </sheetViews>
  <sheetFormatPr defaultRowHeight="16.5" x14ac:dyDescent="0.25"/>
  <cols>
    <col min="1" max="1" width="78.28515625" style="11" customWidth="1"/>
    <col min="2" max="2" width="14.28515625" style="11" customWidth="1"/>
    <col min="3" max="3" width="14" style="11" customWidth="1"/>
    <col min="4" max="4" width="14.42578125" style="11" customWidth="1"/>
    <col min="5" max="5" width="14" style="11" customWidth="1"/>
    <col min="6" max="6" width="14.85546875" style="11" bestFit="1" customWidth="1"/>
    <col min="7" max="10" width="9.140625" style="3"/>
  </cols>
  <sheetData>
    <row r="1" spans="1:10" s="22" customFormat="1" ht="31.5" x14ac:dyDescent="0.25">
      <c r="A1" s="47" t="s">
        <v>13</v>
      </c>
      <c r="B1" s="11"/>
      <c r="C1" s="11" t="s">
        <v>43</v>
      </c>
      <c r="D1" s="48" t="s">
        <v>25</v>
      </c>
      <c r="E1" s="48">
        <v>12</v>
      </c>
      <c r="F1" s="11"/>
      <c r="G1" s="2"/>
      <c r="H1" s="2"/>
      <c r="I1" s="2"/>
      <c r="J1" s="2"/>
    </row>
    <row r="2" spans="1:10" s="22" customFormat="1" ht="15.75" customHeight="1" x14ac:dyDescent="0.25">
      <c r="A2" s="49" t="s">
        <v>17</v>
      </c>
      <c r="B2" s="11"/>
      <c r="C2" s="11"/>
      <c r="D2" s="11"/>
      <c r="E2" s="59"/>
      <c r="F2" s="11"/>
      <c r="G2" s="2"/>
      <c r="H2" s="2"/>
      <c r="I2" s="2"/>
      <c r="J2" s="2"/>
    </row>
    <row r="3" spans="1:10" s="22" customFormat="1" x14ac:dyDescent="0.25">
      <c r="A3" s="11" t="s">
        <v>29</v>
      </c>
      <c r="B3" s="11">
        <v>20858.849999999999</v>
      </c>
      <c r="C3" s="11"/>
      <c r="D3" s="11"/>
      <c r="E3" s="50"/>
      <c r="F3" s="11"/>
      <c r="G3" s="2"/>
      <c r="H3" s="2"/>
      <c r="I3" s="2"/>
      <c r="J3" s="2"/>
    </row>
    <row r="4" spans="1:10" s="22" customFormat="1" x14ac:dyDescent="0.25">
      <c r="A4" s="11" t="s">
        <v>0</v>
      </c>
      <c r="B4" s="11">
        <v>19.21</v>
      </c>
      <c r="C4" s="11">
        <v>19.28</v>
      </c>
      <c r="D4" s="11">
        <v>16.98</v>
      </c>
      <c r="E4" s="11"/>
      <c r="F4" s="11"/>
      <c r="G4" s="2"/>
      <c r="H4" s="2"/>
      <c r="I4" s="2"/>
      <c r="J4" s="2"/>
    </row>
    <row r="5" spans="1:10" s="22" customFormat="1" ht="15.75" customHeight="1" x14ac:dyDescent="0.25">
      <c r="A5" s="11" t="s">
        <v>26</v>
      </c>
      <c r="B5" s="118">
        <v>4669629.6900000004</v>
      </c>
      <c r="C5" s="51"/>
      <c r="D5" s="51"/>
      <c r="E5" s="11"/>
      <c r="F5" s="51"/>
      <c r="G5" s="11"/>
      <c r="H5" s="2"/>
      <c r="I5" s="2"/>
      <c r="J5" s="2"/>
    </row>
    <row r="6" spans="1:10" s="22" customFormat="1" ht="17.25" thickBot="1" x14ac:dyDescent="0.3">
      <c r="A6" s="11" t="s">
        <v>1</v>
      </c>
      <c r="B6" s="11">
        <v>99.71</v>
      </c>
      <c r="C6" s="11"/>
      <c r="D6" s="11"/>
      <c r="E6" s="11"/>
      <c r="F6" s="51"/>
      <c r="G6" s="2"/>
      <c r="H6" s="2"/>
      <c r="I6" s="2"/>
      <c r="J6" s="2"/>
    </row>
    <row r="7" spans="1:10" s="24" customFormat="1" ht="66" customHeight="1" x14ac:dyDescent="0.25">
      <c r="A7" s="8" t="s">
        <v>2</v>
      </c>
      <c r="B7" s="10" t="s">
        <v>14</v>
      </c>
      <c r="C7" s="10" t="s">
        <v>23</v>
      </c>
      <c r="D7" s="10" t="s">
        <v>27</v>
      </c>
      <c r="E7" s="9" t="s">
        <v>24</v>
      </c>
      <c r="F7" s="12"/>
      <c r="G7" s="23"/>
      <c r="H7" s="23"/>
      <c r="I7" s="23"/>
      <c r="J7" s="23"/>
    </row>
    <row r="8" spans="1:10" s="22" customFormat="1" ht="15.75" customHeight="1" x14ac:dyDescent="0.25">
      <c r="A8" s="13" t="s">
        <v>3</v>
      </c>
      <c r="B8" s="31" t="s">
        <v>15</v>
      </c>
      <c r="C8" s="117" t="s">
        <v>28</v>
      </c>
      <c r="D8" s="14">
        <v>0.92</v>
      </c>
      <c r="E8" s="82">
        <f>D8*B3*E1</f>
        <v>230281.704</v>
      </c>
      <c r="F8" s="11"/>
      <c r="G8" s="2"/>
      <c r="H8" s="2"/>
      <c r="I8" s="2"/>
      <c r="J8" s="2"/>
    </row>
    <row r="9" spans="1:10" s="22" customFormat="1" ht="49.5" customHeight="1" x14ac:dyDescent="0.25">
      <c r="A9" s="13" t="s">
        <v>4</v>
      </c>
      <c r="B9" s="31" t="s">
        <v>15</v>
      </c>
      <c r="C9" s="117" t="s">
        <v>28</v>
      </c>
      <c r="D9" s="14">
        <f>5.2+D10+D11+D12+D13</f>
        <v>7.1066926828021035</v>
      </c>
      <c r="E9" s="82">
        <f>D9*E1*B3</f>
        <v>1778849.2399999995</v>
      </c>
      <c r="F9" s="11"/>
      <c r="G9" s="2"/>
      <c r="H9" s="2"/>
      <c r="I9" s="2"/>
      <c r="J9" s="2"/>
    </row>
    <row r="10" spans="1:10" s="22" customFormat="1" ht="15.75" customHeight="1" x14ac:dyDescent="0.25">
      <c r="A10" s="16" t="s">
        <v>5</v>
      </c>
      <c r="B10" s="31"/>
      <c r="C10" s="117" t="s">
        <v>28</v>
      </c>
      <c r="D10" s="14">
        <f>E10/E1/B3</f>
        <v>6.7677109076802744E-2</v>
      </c>
      <c r="E10" s="82">
        <v>16940</v>
      </c>
      <c r="F10" s="11"/>
      <c r="G10" s="2"/>
      <c r="H10" s="2"/>
      <c r="I10" s="2"/>
      <c r="J10" s="2"/>
    </row>
    <row r="11" spans="1:10" s="22" customFormat="1" ht="15.75" customHeight="1" x14ac:dyDescent="0.25">
      <c r="A11" s="16" t="s">
        <v>6</v>
      </c>
      <c r="B11" s="31"/>
      <c r="C11" s="117" t="s">
        <v>28</v>
      </c>
      <c r="D11" s="14">
        <f>E11/E1/B3</f>
        <v>0.11805540573905082</v>
      </c>
      <c r="E11" s="82">
        <v>29550</v>
      </c>
      <c r="F11" s="11"/>
      <c r="G11" s="2"/>
      <c r="H11" s="2"/>
      <c r="I11" s="2"/>
      <c r="J11" s="2"/>
    </row>
    <row r="12" spans="1:10" s="22" customFormat="1" ht="15.75" customHeight="1" x14ac:dyDescent="0.25">
      <c r="A12" s="16" t="s">
        <v>7</v>
      </c>
      <c r="B12" s="31"/>
      <c r="C12" s="117" t="s">
        <v>28</v>
      </c>
      <c r="D12" s="14">
        <f>E12/B3/E1</f>
        <v>1.7209601679862505</v>
      </c>
      <c r="E12" s="82">
        <v>430767</v>
      </c>
      <c r="F12" s="11"/>
      <c r="G12" s="2"/>
      <c r="H12" s="2"/>
      <c r="I12" s="2"/>
      <c r="J12" s="2"/>
    </row>
    <row r="13" spans="1:10" s="22" customFormat="1" ht="15.75" customHeight="1" x14ac:dyDescent="0.25">
      <c r="A13" s="16" t="s">
        <v>42</v>
      </c>
      <c r="B13" s="31"/>
      <c r="C13" s="117" t="s">
        <v>32</v>
      </c>
      <c r="D13" s="14">
        <f>E13/E1/B3</f>
        <v>0</v>
      </c>
      <c r="E13" s="82"/>
      <c r="F13" s="7"/>
      <c r="G13" s="6"/>
    </row>
    <row r="14" spans="1:10" s="22" customFormat="1" ht="47.25" x14ac:dyDescent="0.25">
      <c r="A14" s="13" t="s">
        <v>8</v>
      </c>
      <c r="B14" s="31" t="s">
        <v>15</v>
      </c>
      <c r="C14" s="117" t="s">
        <v>28</v>
      </c>
      <c r="D14" s="14">
        <f>E14/E1/B3</f>
        <v>3.3076607770802324</v>
      </c>
      <c r="E14" s="82">
        <f>22998*3*E1</f>
        <v>827928</v>
      </c>
      <c r="F14" s="11"/>
      <c r="G14" s="2"/>
      <c r="H14" s="2"/>
      <c r="I14" s="2"/>
      <c r="J14" s="2"/>
    </row>
    <row r="15" spans="1:10" s="22" customFormat="1" ht="15.75" customHeight="1" x14ac:dyDescent="0.25">
      <c r="A15" s="13" t="s">
        <v>9</v>
      </c>
      <c r="B15" s="94" t="s">
        <v>46</v>
      </c>
      <c r="C15" s="117" t="s">
        <v>28</v>
      </c>
      <c r="D15" s="14">
        <f>E15/E1/B3</f>
        <v>1.7461852722785134</v>
      </c>
      <c r="E15" s="82">
        <v>437081</v>
      </c>
      <c r="F15" s="11"/>
      <c r="G15" s="2"/>
      <c r="H15" s="2"/>
      <c r="I15" s="2"/>
      <c r="J15" s="2"/>
    </row>
    <row r="16" spans="1:10" s="22" customFormat="1" ht="15.75" customHeight="1" x14ac:dyDescent="0.25">
      <c r="A16" s="13" t="s">
        <v>10</v>
      </c>
      <c r="B16" s="94" t="s">
        <v>46</v>
      </c>
      <c r="C16" s="117" t="s">
        <v>28</v>
      </c>
      <c r="D16" s="14">
        <v>0.43</v>
      </c>
      <c r="E16" s="82">
        <f>D16*E1*B3</f>
        <v>107631.666</v>
      </c>
      <c r="F16" s="11"/>
      <c r="G16" s="2"/>
      <c r="H16" s="2"/>
      <c r="I16" s="2"/>
      <c r="J16" s="2"/>
    </row>
    <row r="17" spans="1:10" s="22" customFormat="1" ht="31.5" x14ac:dyDescent="0.25">
      <c r="A17" s="33" t="s">
        <v>81</v>
      </c>
      <c r="B17" s="34" t="s">
        <v>15</v>
      </c>
      <c r="C17" s="35" t="s">
        <v>28</v>
      </c>
      <c r="D17" s="18">
        <v>0.49</v>
      </c>
      <c r="E17" s="83">
        <f>D17*E1*B3</f>
        <v>122650.03799999999</v>
      </c>
      <c r="F17" s="11"/>
      <c r="G17" s="2"/>
      <c r="H17" s="2"/>
      <c r="I17" s="2"/>
      <c r="J17" s="2"/>
    </row>
    <row r="18" spans="1:10" s="22" customFormat="1" ht="17.25" thickBot="1" x14ac:dyDescent="0.3">
      <c r="A18" s="33" t="s">
        <v>47</v>
      </c>
      <c r="B18" s="34" t="s">
        <v>15</v>
      </c>
      <c r="C18" s="35" t="s">
        <v>28</v>
      </c>
      <c r="D18" s="18">
        <f>E18/B3/E1</f>
        <v>0.16499999999999998</v>
      </c>
      <c r="E18" s="83">
        <f>0.18*B3*(E1-1)</f>
        <v>41300.522999999994</v>
      </c>
      <c r="F18" s="11"/>
      <c r="G18" s="93"/>
      <c r="H18" s="2"/>
      <c r="I18" s="2"/>
      <c r="J18" s="2"/>
    </row>
    <row r="19" spans="1:10" s="22" customFormat="1" x14ac:dyDescent="0.25">
      <c r="A19" s="42" t="s">
        <v>48</v>
      </c>
      <c r="B19" s="43"/>
      <c r="C19" s="43"/>
      <c r="D19" s="44">
        <f>E19/E1/B3</f>
        <v>3.009177599276406</v>
      </c>
      <c r="E19" s="84">
        <f>E20+E21+E22+E23+E24+E25+E26+E27+E28+E29+E30+E31+E32+E33+E34+E35+E36+E37+E38+E39+E40+E41</f>
        <v>753215.80999999994</v>
      </c>
      <c r="F19" s="11"/>
      <c r="G19" s="2"/>
      <c r="H19" s="2"/>
      <c r="I19" s="2"/>
      <c r="J19" s="2"/>
    </row>
    <row r="20" spans="1:10" s="25" customFormat="1" ht="15.75" customHeight="1" x14ac:dyDescent="0.25">
      <c r="A20" s="13" t="s">
        <v>50</v>
      </c>
      <c r="B20" s="31" t="s">
        <v>49</v>
      </c>
      <c r="C20" s="46" t="s">
        <v>28</v>
      </c>
      <c r="D20" s="15"/>
      <c r="E20" s="82">
        <v>3876.26</v>
      </c>
      <c r="F20" s="49"/>
      <c r="G20" s="4"/>
      <c r="H20" s="4"/>
      <c r="I20" s="4"/>
      <c r="J20" s="4"/>
    </row>
    <row r="21" spans="1:10" s="26" customFormat="1" ht="15.75" customHeight="1" x14ac:dyDescent="0.25">
      <c r="A21" s="13" t="s">
        <v>51</v>
      </c>
      <c r="B21" s="31" t="s">
        <v>49</v>
      </c>
      <c r="C21" s="46" t="s">
        <v>28</v>
      </c>
      <c r="D21" s="15"/>
      <c r="E21" s="82">
        <v>1790.37</v>
      </c>
      <c r="F21" s="11"/>
      <c r="G21" s="2"/>
      <c r="H21" s="2"/>
      <c r="I21" s="2"/>
      <c r="J21" s="2"/>
    </row>
    <row r="22" spans="1:10" s="26" customFormat="1" ht="15.75" customHeight="1" x14ac:dyDescent="0.25">
      <c r="A22" s="13" t="s">
        <v>63</v>
      </c>
      <c r="B22" s="31" t="s">
        <v>64</v>
      </c>
      <c r="C22" s="46" t="s">
        <v>28</v>
      </c>
      <c r="D22" s="15"/>
      <c r="E22" s="82">
        <f>2945.15+1140.1</f>
        <v>4085.25</v>
      </c>
      <c r="F22" s="11"/>
      <c r="G22" s="2"/>
      <c r="H22" s="2"/>
      <c r="I22" s="2"/>
      <c r="J22" s="2"/>
    </row>
    <row r="23" spans="1:10" s="26" customFormat="1" ht="15.75" customHeight="1" x14ac:dyDescent="0.25">
      <c r="A23" s="13" t="s">
        <v>78</v>
      </c>
      <c r="B23" s="31" t="s">
        <v>69</v>
      </c>
      <c r="C23" s="46" t="s">
        <v>28</v>
      </c>
      <c r="D23" s="15"/>
      <c r="E23" s="82">
        <f>9424.71+12591.93+9587.4+3172.83+9564.71+3197.21</f>
        <v>47538.79</v>
      </c>
      <c r="F23" s="11"/>
      <c r="G23" s="2"/>
      <c r="H23" s="2"/>
      <c r="I23" s="2"/>
      <c r="J23" s="2"/>
    </row>
    <row r="24" spans="1:10" s="26" customFormat="1" ht="15.75" customHeight="1" x14ac:dyDescent="0.25">
      <c r="A24" s="13" t="s">
        <v>52</v>
      </c>
      <c r="B24" s="31" t="s">
        <v>35</v>
      </c>
      <c r="C24" s="46" t="s">
        <v>28</v>
      </c>
      <c r="D24" s="15"/>
      <c r="E24" s="82">
        <v>125817.46</v>
      </c>
      <c r="F24" s="11"/>
      <c r="G24" s="2"/>
      <c r="H24" s="2"/>
      <c r="I24" s="2"/>
      <c r="J24" s="2"/>
    </row>
    <row r="25" spans="1:10" s="26" customFormat="1" ht="15.75" customHeight="1" x14ac:dyDescent="0.25">
      <c r="A25" s="13" t="s">
        <v>53</v>
      </c>
      <c r="B25" s="31" t="s">
        <v>35</v>
      </c>
      <c r="C25" s="46" t="s">
        <v>28</v>
      </c>
      <c r="D25" s="14"/>
      <c r="E25" s="82">
        <f>6945.31*2</f>
        <v>13890.62</v>
      </c>
      <c r="F25" s="95"/>
      <c r="G25" s="2"/>
      <c r="H25" s="2"/>
      <c r="I25" s="2"/>
      <c r="J25" s="2"/>
    </row>
    <row r="26" spans="1:10" s="26" customFormat="1" ht="15.75" customHeight="1" x14ac:dyDescent="0.25">
      <c r="A26" s="13" t="s">
        <v>57</v>
      </c>
      <c r="B26" s="31" t="s">
        <v>18</v>
      </c>
      <c r="C26" s="46" t="s">
        <v>28</v>
      </c>
      <c r="D26" s="14"/>
      <c r="E26" s="82">
        <v>7712.97</v>
      </c>
      <c r="F26" s="11"/>
      <c r="G26" s="2"/>
      <c r="H26" s="2"/>
      <c r="I26" s="2"/>
      <c r="J26" s="2"/>
    </row>
    <row r="27" spans="1:10" s="26" customFormat="1" ht="15.75" customHeight="1" x14ac:dyDescent="0.25">
      <c r="A27" s="13" t="s">
        <v>77</v>
      </c>
      <c r="B27" s="31" t="s">
        <v>97</v>
      </c>
      <c r="C27" s="46" t="s">
        <v>28</v>
      </c>
      <c r="D27" s="14"/>
      <c r="E27" s="82">
        <f>3646.35+1407.59+645.9+1352.24+2137.47</f>
        <v>9189.5499999999993</v>
      </c>
      <c r="F27" s="11"/>
      <c r="G27" s="2"/>
      <c r="H27" s="2"/>
      <c r="I27" s="2"/>
      <c r="J27" s="2"/>
    </row>
    <row r="28" spans="1:10" s="26" customFormat="1" ht="15.75" customHeight="1" x14ac:dyDescent="0.25">
      <c r="A28" s="13" t="s">
        <v>67</v>
      </c>
      <c r="B28" s="31" t="s">
        <v>68</v>
      </c>
      <c r="C28" s="46" t="s">
        <v>28</v>
      </c>
      <c r="D28" s="14"/>
      <c r="E28" s="82">
        <f>1545.92+10229.09</f>
        <v>11775.01</v>
      </c>
      <c r="F28" s="11"/>
      <c r="G28" s="2"/>
      <c r="H28" s="2"/>
      <c r="I28" s="2"/>
      <c r="J28" s="2"/>
    </row>
    <row r="29" spans="1:10" s="26" customFormat="1" ht="15.75" customHeight="1" x14ac:dyDescent="0.25">
      <c r="A29" s="13" t="s">
        <v>54</v>
      </c>
      <c r="B29" s="31" t="s">
        <v>19</v>
      </c>
      <c r="C29" s="46" t="s">
        <v>28</v>
      </c>
      <c r="D29" s="14"/>
      <c r="E29" s="82">
        <v>17938.27</v>
      </c>
      <c r="F29" s="11"/>
      <c r="G29" s="2"/>
      <c r="H29" s="2"/>
      <c r="I29" s="2"/>
      <c r="J29" s="2"/>
    </row>
    <row r="30" spans="1:10" s="26" customFormat="1" ht="15.75" customHeight="1" x14ac:dyDescent="0.25">
      <c r="A30" s="13" t="s">
        <v>55</v>
      </c>
      <c r="B30" s="31" t="s">
        <v>19</v>
      </c>
      <c r="C30" s="46" t="s">
        <v>28</v>
      </c>
      <c r="D30" s="14"/>
      <c r="E30" s="82">
        <v>4213.8599999999997</v>
      </c>
      <c r="F30" s="11"/>
      <c r="G30" s="2"/>
      <c r="H30" s="2"/>
      <c r="I30" s="2"/>
      <c r="J30" s="2"/>
    </row>
    <row r="31" spans="1:10" s="26" customFormat="1" ht="15.75" customHeight="1" x14ac:dyDescent="0.25">
      <c r="A31" s="13" t="s">
        <v>56</v>
      </c>
      <c r="B31" s="31" t="s">
        <v>19</v>
      </c>
      <c r="C31" s="46" t="s">
        <v>28</v>
      </c>
      <c r="D31" s="14"/>
      <c r="E31" s="82">
        <v>11773.62</v>
      </c>
      <c r="F31" s="11"/>
      <c r="G31" s="2"/>
      <c r="H31" s="2"/>
      <c r="I31" s="2"/>
      <c r="J31" s="2"/>
    </row>
    <row r="32" spans="1:10" s="26" customFormat="1" ht="15.75" customHeight="1" x14ac:dyDescent="0.25">
      <c r="A32" s="13" t="s">
        <v>65</v>
      </c>
      <c r="B32" s="31" t="s">
        <v>66</v>
      </c>
      <c r="C32" s="46" t="s">
        <v>28</v>
      </c>
      <c r="D32" s="14"/>
      <c r="E32" s="82">
        <f>7110+6000</f>
        <v>13110</v>
      </c>
      <c r="F32" s="11"/>
      <c r="G32" s="2"/>
      <c r="H32" s="2"/>
      <c r="I32" s="2"/>
      <c r="J32" s="2"/>
    </row>
    <row r="33" spans="1:10" s="26" customFormat="1" ht="15.75" customHeight="1" x14ac:dyDescent="0.25">
      <c r="A33" s="13" t="s">
        <v>60</v>
      </c>
      <c r="B33" s="31" t="s">
        <v>61</v>
      </c>
      <c r="C33" s="46" t="s">
        <v>28</v>
      </c>
      <c r="D33" s="14"/>
      <c r="E33" s="82">
        <f>36565.07+24458.86</f>
        <v>61023.93</v>
      </c>
      <c r="F33" s="11"/>
      <c r="G33" s="2"/>
      <c r="H33" s="2"/>
      <c r="I33" s="2"/>
      <c r="J33" s="2"/>
    </row>
    <row r="34" spans="1:10" s="26" customFormat="1" ht="15.75" customHeight="1" x14ac:dyDescent="0.25">
      <c r="A34" s="13" t="s">
        <v>58</v>
      </c>
      <c r="B34" s="31" t="s">
        <v>34</v>
      </c>
      <c r="C34" s="46" t="s">
        <v>28</v>
      </c>
      <c r="D34" s="14"/>
      <c r="E34" s="82">
        <v>207718.49</v>
      </c>
      <c r="F34" s="11"/>
      <c r="G34" s="2"/>
      <c r="H34" s="2"/>
      <c r="I34" s="2"/>
      <c r="J34" s="2"/>
    </row>
    <row r="35" spans="1:10" s="26" customFormat="1" ht="15.75" customHeight="1" x14ac:dyDescent="0.25">
      <c r="A35" s="13" t="s">
        <v>75</v>
      </c>
      <c r="B35" s="31" t="s">
        <v>62</v>
      </c>
      <c r="C35" s="46" t="s">
        <v>28</v>
      </c>
      <c r="D35" s="14"/>
      <c r="E35" s="82">
        <f>20658.85+165240.3</f>
        <v>185899.15</v>
      </c>
      <c r="F35" s="11"/>
      <c r="G35" s="2"/>
      <c r="H35" s="2"/>
      <c r="I35" s="2"/>
      <c r="J35" s="2"/>
    </row>
    <row r="36" spans="1:10" s="26" customFormat="1" ht="15.75" customHeight="1" x14ac:dyDescent="0.25">
      <c r="A36" s="13" t="s">
        <v>59</v>
      </c>
      <c r="B36" s="31" t="s">
        <v>21</v>
      </c>
      <c r="C36" s="46" t="s">
        <v>28</v>
      </c>
      <c r="D36" s="14"/>
      <c r="E36" s="82">
        <v>2986.1</v>
      </c>
      <c r="F36" s="11"/>
      <c r="G36" s="2"/>
      <c r="H36" s="2"/>
      <c r="I36" s="2"/>
      <c r="J36" s="2"/>
    </row>
    <row r="37" spans="1:10" s="26" customFormat="1" ht="15.75" customHeight="1" x14ac:dyDescent="0.25">
      <c r="A37" s="13" t="s">
        <v>76</v>
      </c>
      <c r="B37" s="31" t="s">
        <v>21</v>
      </c>
      <c r="C37" s="46" t="s">
        <v>28</v>
      </c>
      <c r="D37" s="14"/>
      <c r="E37" s="82">
        <v>495.23</v>
      </c>
      <c r="F37" s="11"/>
      <c r="G37" s="2"/>
      <c r="H37" s="2"/>
      <c r="I37" s="2"/>
      <c r="J37" s="2"/>
    </row>
    <row r="38" spans="1:10" s="26" customFormat="1" ht="15.75" customHeight="1" x14ac:dyDescent="0.25">
      <c r="A38" s="13" t="s">
        <v>74</v>
      </c>
      <c r="B38" s="31" t="s">
        <v>22</v>
      </c>
      <c r="C38" s="46" t="s">
        <v>28</v>
      </c>
      <c r="D38" s="14"/>
      <c r="E38" s="82">
        <v>5940</v>
      </c>
      <c r="F38" s="11"/>
      <c r="G38" s="2"/>
      <c r="H38" s="2"/>
      <c r="I38" s="2"/>
      <c r="J38" s="2"/>
    </row>
    <row r="39" spans="1:10" s="26" customFormat="1" ht="15.75" customHeight="1" x14ac:dyDescent="0.25">
      <c r="A39" s="13" t="s">
        <v>70</v>
      </c>
      <c r="B39" s="31" t="s">
        <v>22</v>
      </c>
      <c r="C39" s="46" t="s">
        <v>28</v>
      </c>
      <c r="D39" s="14"/>
      <c r="E39" s="82">
        <v>2438.85</v>
      </c>
      <c r="F39" s="11"/>
      <c r="G39" s="2"/>
      <c r="H39" s="2"/>
      <c r="I39" s="2"/>
      <c r="J39" s="2"/>
    </row>
    <row r="40" spans="1:10" s="26" customFormat="1" ht="15.75" customHeight="1" x14ac:dyDescent="0.25">
      <c r="A40" s="13" t="s">
        <v>72</v>
      </c>
      <c r="B40" s="31" t="s">
        <v>73</v>
      </c>
      <c r="C40" s="46" t="s">
        <v>28</v>
      </c>
      <c r="D40" s="14"/>
      <c r="E40" s="82">
        <f>1252+1211.99</f>
        <v>2463.9899999999998</v>
      </c>
      <c r="F40" s="11"/>
      <c r="G40" s="2"/>
      <c r="H40" s="2"/>
      <c r="I40" s="2"/>
      <c r="J40" s="2"/>
    </row>
    <row r="41" spans="1:10" s="26" customFormat="1" ht="15.75" customHeight="1" thickBot="1" x14ac:dyDescent="0.3">
      <c r="A41" s="96" t="s">
        <v>71</v>
      </c>
      <c r="B41" s="36" t="s">
        <v>40</v>
      </c>
      <c r="C41" s="37" t="s">
        <v>28</v>
      </c>
      <c r="D41" s="38"/>
      <c r="E41" s="119">
        <v>11538.04</v>
      </c>
      <c r="F41" s="11"/>
      <c r="G41" s="2"/>
      <c r="H41" s="2"/>
      <c r="I41" s="2"/>
      <c r="J41" s="2"/>
    </row>
    <row r="42" spans="1:10" s="30" customFormat="1" thickBot="1" x14ac:dyDescent="0.3">
      <c r="A42" s="17" t="s">
        <v>80</v>
      </c>
      <c r="B42" s="28"/>
      <c r="C42" s="28" t="s">
        <v>28</v>
      </c>
      <c r="D42" s="21">
        <f>E42/E1/B3</f>
        <v>1.2991927487213661</v>
      </c>
      <c r="E42" s="92">
        <f>D60+D61</f>
        <v>325196</v>
      </c>
      <c r="F42" s="40"/>
      <c r="G42" s="41"/>
      <c r="H42" s="29"/>
      <c r="I42" s="29"/>
      <c r="J42" s="29"/>
    </row>
    <row r="43" spans="1:10" s="22" customFormat="1" ht="17.25" thickBot="1" x14ac:dyDescent="0.3">
      <c r="A43" s="103" t="s">
        <v>11</v>
      </c>
      <c r="B43" s="104"/>
      <c r="C43" s="105" t="str">
        <f>C42</f>
        <v>руб</v>
      </c>
      <c r="D43" s="106">
        <f>D8+D9+D14+D15+D16+D17+D19+D42+D18</f>
        <v>18.473909080158624</v>
      </c>
      <c r="E43" s="107">
        <f>E8+E9+E14+E15+E16+E17+E19+E42+E18</f>
        <v>4624133.9809999997</v>
      </c>
      <c r="F43" s="52"/>
      <c r="G43" s="5"/>
      <c r="H43" s="2"/>
      <c r="I43" s="2"/>
      <c r="J43" s="2"/>
    </row>
    <row r="44" spans="1:10" s="30" customFormat="1" ht="15.75" customHeight="1" thickBot="1" x14ac:dyDescent="0.3">
      <c r="A44" s="130" t="s">
        <v>33</v>
      </c>
      <c r="B44" s="131"/>
      <c r="C44" s="131"/>
      <c r="D44" s="60" t="s">
        <v>37</v>
      </c>
      <c r="E44" s="61" t="s">
        <v>38</v>
      </c>
      <c r="F44" s="62"/>
      <c r="G44" s="40"/>
      <c r="H44" s="63"/>
      <c r="I44" s="29"/>
      <c r="J44" s="29"/>
    </row>
    <row r="45" spans="1:10" s="68" customFormat="1" ht="15.75" customHeight="1" x14ac:dyDescent="0.25">
      <c r="A45" s="53" t="s">
        <v>45</v>
      </c>
      <c r="B45" s="39"/>
      <c r="C45" s="66" t="s">
        <v>32</v>
      </c>
      <c r="D45" s="120">
        <v>115022</v>
      </c>
      <c r="E45" s="78"/>
      <c r="F45" s="54"/>
      <c r="G45" s="67"/>
      <c r="H45" s="67"/>
      <c r="I45" s="67"/>
      <c r="J45" s="67"/>
    </row>
    <row r="46" spans="1:10" s="68" customFormat="1" ht="15.75" customHeight="1" x14ac:dyDescent="0.25">
      <c r="A46" s="16" t="s">
        <v>16</v>
      </c>
      <c r="B46" s="32"/>
      <c r="C46" s="69" t="s">
        <v>32</v>
      </c>
      <c r="D46" s="121">
        <f>2912*E1</f>
        <v>34944</v>
      </c>
      <c r="E46" s="79"/>
      <c r="F46" s="54"/>
      <c r="G46" s="67"/>
      <c r="H46" s="67"/>
      <c r="I46" s="67"/>
      <c r="J46" s="67"/>
    </row>
    <row r="47" spans="1:10" s="68" customFormat="1" ht="15.75" customHeight="1" x14ac:dyDescent="0.25">
      <c r="A47" s="16" t="s">
        <v>79</v>
      </c>
      <c r="B47" s="32"/>
      <c r="C47" s="69" t="s">
        <v>32</v>
      </c>
      <c r="D47" s="121">
        <f>11961.07+18003.09+6567.41</f>
        <v>36531.57</v>
      </c>
      <c r="E47" s="79"/>
      <c r="F47" s="54"/>
      <c r="G47" s="67"/>
      <c r="H47" s="67"/>
      <c r="I47" s="67"/>
      <c r="J47" s="67"/>
    </row>
    <row r="48" spans="1:10" s="71" customFormat="1" ht="15.75" customHeight="1" x14ac:dyDescent="0.3">
      <c r="A48" s="16" t="s">
        <v>39</v>
      </c>
      <c r="B48" s="32"/>
      <c r="C48" s="69" t="s">
        <v>32</v>
      </c>
      <c r="D48" s="121">
        <f>B5</f>
        <v>4669629.6900000004</v>
      </c>
      <c r="E48" s="79"/>
      <c r="F48" s="55"/>
      <c r="G48" s="70"/>
      <c r="H48" s="70"/>
      <c r="I48" s="70"/>
      <c r="J48" s="70"/>
    </row>
    <row r="49" spans="1:10" s="71" customFormat="1" ht="15.75" customHeight="1" x14ac:dyDescent="0.3">
      <c r="A49" s="64" t="str">
        <f>A43</f>
        <v>итого расходы</v>
      </c>
      <c r="B49" s="65"/>
      <c r="C49" s="72" t="str">
        <f>C48</f>
        <v>руб.</v>
      </c>
      <c r="D49" s="80"/>
      <c r="E49" s="81">
        <f>E43</f>
        <v>4624133.9809999997</v>
      </c>
      <c r="F49" s="55"/>
      <c r="G49" s="70"/>
      <c r="H49" s="70"/>
      <c r="I49" s="70"/>
      <c r="J49" s="70"/>
    </row>
    <row r="50" spans="1:10" s="75" customFormat="1" ht="15.75" customHeight="1" thickBot="1" x14ac:dyDescent="0.3">
      <c r="A50" s="98" t="s">
        <v>20</v>
      </c>
      <c r="B50" s="99"/>
      <c r="C50" s="100" t="s">
        <v>32</v>
      </c>
      <c r="D50" s="101">
        <f>D45+D46+D47+D48-E49</f>
        <v>231993.27900000103</v>
      </c>
      <c r="E50" s="102"/>
      <c r="F50" s="56"/>
      <c r="G50" s="73"/>
      <c r="H50" s="74"/>
      <c r="I50" s="74"/>
      <c r="J50" s="74"/>
    </row>
    <row r="51" spans="1:10" s="22" customFormat="1" ht="16.5" customHeight="1" x14ac:dyDescent="0.25">
      <c r="A51" s="127" t="s">
        <v>44</v>
      </c>
      <c r="B51" s="128"/>
      <c r="C51" s="128"/>
      <c r="D51" s="128"/>
      <c r="E51" s="129"/>
      <c r="F51" s="57"/>
    </row>
    <row r="52" spans="1:10" s="26" customFormat="1" ht="15.75" customHeight="1" x14ac:dyDescent="0.25">
      <c r="A52" s="45" t="s">
        <v>30</v>
      </c>
      <c r="B52" s="125" t="s">
        <v>82</v>
      </c>
      <c r="C52" s="125" t="s">
        <v>36</v>
      </c>
      <c r="D52" s="132"/>
      <c r="E52" s="133"/>
      <c r="F52" s="7"/>
      <c r="G52" s="58"/>
      <c r="H52" s="58"/>
      <c r="I52" s="58"/>
    </row>
    <row r="53" spans="1:10" s="26" customFormat="1" ht="63" x14ac:dyDescent="0.25">
      <c r="A53" s="13"/>
      <c r="B53" s="126"/>
      <c r="C53" s="97" t="s">
        <v>83</v>
      </c>
      <c r="D53" s="97" t="s">
        <v>84</v>
      </c>
      <c r="E53" s="86" t="s">
        <v>41</v>
      </c>
      <c r="F53" s="7"/>
      <c r="G53" s="58"/>
      <c r="H53" s="58"/>
      <c r="I53" s="58"/>
    </row>
    <row r="54" spans="1:10" s="22" customFormat="1" ht="15.75" customHeight="1" x14ac:dyDescent="0.25">
      <c r="A54" s="27" t="s">
        <v>85</v>
      </c>
      <c r="B54" s="76">
        <v>4174063</v>
      </c>
      <c r="C54" s="76">
        <v>4173995</v>
      </c>
      <c r="D54" s="76"/>
      <c r="E54" s="77"/>
      <c r="F54" s="85"/>
    </row>
    <row r="55" spans="1:10" s="22" customFormat="1" ht="15.75" customHeight="1" x14ac:dyDescent="0.25">
      <c r="A55" s="27" t="s">
        <v>86</v>
      </c>
      <c r="B55" s="76">
        <v>1469551</v>
      </c>
      <c r="C55" s="76">
        <v>1421047</v>
      </c>
      <c r="D55" s="76">
        <v>95152</v>
      </c>
      <c r="E55" s="77"/>
      <c r="F55" s="85"/>
    </row>
    <row r="56" spans="1:10" s="22" customFormat="1" ht="15.75" x14ac:dyDescent="0.25">
      <c r="A56" s="27" t="s">
        <v>87</v>
      </c>
      <c r="B56" s="76">
        <v>364198</v>
      </c>
      <c r="C56" s="76">
        <v>353960</v>
      </c>
      <c r="D56" s="76">
        <v>12514</v>
      </c>
      <c r="E56" s="77"/>
      <c r="F56" s="85"/>
    </row>
    <row r="57" spans="1:10" s="22" customFormat="1" ht="15.75" x14ac:dyDescent="0.25">
      <c r="A57" s="27" t="s">
        <v>88</v>
      </c>
      <c r="B57" s="76">
        <v>650919</v>
      </c>
      <c r="C57" s="76">
        <v>624198</v>
      </c>
      <c r="D57" s="76">
        <v>28218</v>
      </c>
      <c r="E57" s="77"/>
      <c r="F57" s="85"/>
    </row>
    <row r="58" spans="1:10" s="22" customFormat="1" ht="15.75" x14ac:dyDescent="0.25">
      <c r="A58" s="27" t="s">
        <v>89</v>
      </c>
      <c r="B58" s="76">
        <v>1532368</v>
      </c>
      <c r="C58" s="76">
        <v>1292262</v>
      </c>
      <c r="D58" s="76">
        <v>278647</v>
      </c>
      <c r="E58" s="77">
        <v>373</v>
      </c>
      <c r="F58" s="85"/>
    </row>
    <row r="59" spans="1:10" s="22" customFormat="1" thickBot="1" x14ac:dyDescent="0.3">
      <c r="A59" s="87" t="s">
        <v>90</v>
      </c>
      <c r="B59" s="88">
        <v>180022</v>
      </c>
      <c r="C59" s="88">
        <v>179995</v>
      </c>
      <c r="D59" s="88"/>
      <c r="E59" s="89"/>
      <c r="F59" s="85"/>
    </row>
    <row r="60" spans="1:10" s="22" customFormat="1" thickBot="1" x14ac:dyDescent="0.3">
      <c r="A60" s="19" t="s">
        <v>31</v>
      </c>
      <c r="B60" s="90">
        <f>SUM(B54:B59)</f>
        <v>8371121</v>
      </c>
      <c r="C60" s="90">
        <f>SUM(C54:C59)</f>
        <v>8045457</v>
      </c>
      <c r="D60" s="90">
        <f>SUM(D55:D59)</f>
        <v>414531</v>
      </c>
      <c r="E60" s="91">
        <f>SUM(E54:E58)</f>
        <v>373</v>
      </c>
      <c r="F60" s="11"/>
    </row>
    <row r="61" spans="1:10" s="68" customFormat="1" ht="15.75" customHeight="1" thickBot="1" x14ac:dyDescent="0.3">
      <c r="A61" s="108" t="s">
        <v>91</v>
      </c>
      <c r="B61" s="109"/>
      <c r="C61" s="109"/>
      <c r="D61" s="109">
        <f>B56+B57+B58-C56-C57-C58-D56-D57-D58-E58+B55-C55-D55</f>
        <v>-89335</v>
      </c>
      <c r="E61" s="110"/>
      <c r="F61" s="54"/>
    </row>
    <row r="62" spans="1:10" s="1" customFormat="1" ht="15.75" x14ac:dyDescent="0.25">
      <c r="A62" s="122" t="s">
        <v>92</v>
      </c>
      <c r="B62" s="123"/>
      <c r="C62" s="123"/>
      <c r="D62" s="54" t="s">
        <v>93</v>
      </c>
      <c r="E62" s="111">
        <v>6030.3</v>
      </c>
      <c r="F62" s="11"/>
      <c r="G62" s="22"/>
      <c r="H62" s="22"/>
    </row>
    <row r="63" spans="1:10" s="22" customFormat="1" ht="15.75" x14ac:dyDescent="0.25">
      <c r="A63" s="122" t="s">
        <v>94</v>
      </c>
      <c r="B63" s="123"/>
      <c r="C63" s="123"/>
      <c r="D63" s="54" t="s">
        <v>93</v>
      </c>
      <c r="E63" s="111">
        <v>5173.09</v>
      </c>
      <c r="F63" s="7"/>
      <c r="G63" s="112"/>
    </row>
    <row r="64" spans="1:10" s="22" customFormat="1" ht="15.75" x14ac:dyDescent="0.25">
      <c r="A64" s="122" t="s">
        <v>95</v>
      </c>
      <c r="B64" s="124"/>
      <c r="C64" s="124"/>
      <c r="D64" s="54" t="s">
        <v>93</v>
      </c>
      <c r="E64" s="111">
        <v>0</v>
      </c>
      <c r="F64" s="7"/>
      <c r="G64" s="112"/>
    </row>
    <row r="65" spans="1:8" s="1" customFormat="1" ht="15.75" x14ac:dyDescent="0.25">
      <c r="A65" s="113" t="s">
        <v>96</v>
      </c>
      <c r="B65" s="114"/>
      <c r="C65" s="114"/>
      <c r="D65" s="115" t="s">
        <v>93</v>
      </c>
      <c r="E65" s="116">
        <f>E63-E64</f>
        <v>5173.09</v>
      </c>
      <c r="F65" s="7"/>
      <c r="G65" s="112"/>
    </row>
    <row r="66" spans="1:8" s="1" customFormat="1" ht="15.75" x14ac:dyDescent="0.25">
      <c r="A66" s="20" t="s">
        <v>12</v>
      </c>
      <c r="B66" s="11"/>
      <c r="C66" s="11"/>
      <c r="D66" s="11"/>
      <c r="E66" s="11"/>
      <c r="F66" s="11"/>
      <c r="G66" s="22"/>
      <c r="H66" s="22"/>
    </row>
  </sheetData>
  <mergeCells count="7">
    <mergeCell ref="A63:C63"/>
    <mergeCell ref="A64:C64"/>
    <mergeCell ref="B52:B53"/>
    <mergeCell ref="A51:E51"/>
    <mergeCell ref="A44:C44"/>
    <mergeCell ref="C52:E52"/>
    <mergeCell ref="A62:C62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2019-02-08T11:13:46Z</cp:lastPrinted>
  <dcterms:created xsi:type="dcterms:W3CDTF">2016-04-22T06:39:22Z</dcterms:created>
  <dcterms:modified xsi:type="dcterms:W3CDTF">2019-02-18T10:37:01Z</dcterms:modified>
</cp:coreProperties>
</file>