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34" i="1" l="1"/>
  <c r="E14" i="1" l="1"/>
  <c r="D9" i="1" l="1"/>
  <c r="E48" i="1" l="1"/>
  <c r="D44" i="1" l="1"/>
  <c r="E25" i="1" s="1"/>
  <c r="E44" i="1" l="1"/>
  <c r="C44" i="1"/>
  <c r="B44" i="1"/>
  <c r="D31" i="1" l="1"/>
  <c r="E22" i="1" l="1"/>
  <c r="E23" i="1" l="1"/>
  <c r="E19" i="1" s="1"/>
  <c r="E18" i="1" l="1"/>
  <c r="D18" i="1" s="1"/>
  <c r="D32" i="1"/>
  <c r="D13" i="1" l="1"/>
  <c r="D29" i="1" l="1"/>
  <c r="C33" i="1"/>
  <c r="A33" i="1"/>
  <c r="D25" i="1" l="1"/>
  <c r="D11" i="1"/>
  <c r="D10" i="1"/>
  <c r="E17" i="1"/>
  <c r="E16" i="1"/>
  <c r="D15" i="1"/>
  <c r="D12" i="1"/>
  <c r="D19" i="1" l="1"/>
  <c r="E8" i="1"/>
  <c r="D14" i="1"/>
  <c r="D26" i="1" l="1"/>
  <c r="E9" i="1"/>
  <c r="E26" i="1" l="1"/>
  <c r="E33" i="1" s="1"/>
</calcChain>
</file>

<file path=xl/sharedStrings.xml><?xml version="1.0" encoding="utf-8"?>
<sst xmlns="http://schemas.openxmlformats.org/spreadsheetml/2006/main" count="100" uniqueCount="69">
  <si>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</si>
  <si>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</si>
  <si>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</si>
  <si>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</si>
  <si>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</si>
  <si>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</si>
  <si>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</si>
  <si>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</si>
  <si>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</si>
  <si>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</si>
  <si>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</si>
  <si>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</si>
  <si>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</si>
  <si>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</si>
  <si>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</si>
  <si>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</si>
  <si>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д.23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</si>
  <si>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</si>
  <si>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</si>
  <si>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</si>
  <si>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</si>
  <si>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 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</si>
  <si>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</si>
  <si>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</si>
  <si>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</si>
  <si>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</si>
  <si>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</si>
  <si>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</si>
  <si>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март</t>
  </si>
  <si>
    <t>Финансовый счет дома</t>
  </si>
  <si>
    <t>Всего начислено УК Атал</t>
  </si>
  <si>
    <t>Тариф на 1 кв.м., руб 1 полугодие/2 полугодие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</si>
  <si>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</si>
  <si>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</si>
  <si>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</si>
  <si>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</si>
  <si>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*электроизмерительные работы</t>
  </si>
  <si>
    <t>октябрь</t>
  </si>
  <si>
    <t>2018 г</t>
  </si>
  <si>
    <t>Остаток средств на 01/01/2018 г (+ есть средства, -задолженность)</t>
  </si>
  <si>
    <t>Отчет по предоставлению коммунальных услуг по жилым помещениям за 2018 г</t>
  </si>
  <si>
    <t>по графику</t>
  </si>
  <si>
    <t>7. Обслуживание спецсчета</t>
  </si>
  <si>
    <t>8.Работы по ремонту общедомового имущества всего, в т.ч.</t>
  </si>
  <si>
    <t>работы на общедомовой системе ХВС кв.148</t>
  </si>
  <si>
    <t>работы на общедомовой системе канализации кв.85</t>
  </si>
  <si>
    <t>ремонт и восстановление межпанельных швов кв.9,32,104,142,169</t>
  </si>
  <si>
    <t>работы на общедомовой системе ГВС подвал, кв.53,55,179</t>
  </si>
  <si>
    <t>август,нояб</t>
  </si>
  <si>
    <t>работы на общедомовой системе отопления кв.146,134,169,173,139,56,68, 172,158,48,176,49</t>
  </si>
  <si>
    <t>июнь,авг-дек</t>
  </si>
  <si>
    <t>Корректир.суммы акта вып.работ в декаб.2017 г по устройству огражд-ий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</si>
  <si>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</si>
  <si>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9. Расходы на коммун.услуги в целях содержания общего имущества дома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</si>
  <si>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</si>
  <si>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</si>
  <si>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</si>
  <si>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</si>
  <si>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</si>
  <si>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</si>
  <si>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</si>
  <si>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</si>
  <si>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</si>
  <si>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</si>
  <si>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Начислено взносов на капит.ремонт по состоянию на 01.01.2019г</t>
  </si>
  <si>
    <t>тыс.руб.</t>
  </si>
  <si>
    <t>Поступило взносов на капит.ремонт по состоянию на 01.01.2019г</t>
  </si>
  <si>
    <t xml:space="preserve">Израсходовано на капремонт со спецсчета в 2018 г </t>
  </si>
  <si>
    <t>Остаток средств на спецсчете на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</si>
</sst>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5" fillId="0" borderId="2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2" fontId="4" fillId="2" borderId="7" xfId="0" applyNumberFormat="1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2" fontId="4" fillId="0" borderId="0" xfId="0" applyNumberFormat="1" applyFont="1" applyFill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vertical="top"/>
    </xf>
    <xf numFmtId="0" fontId="9" fillId="0" borderId="0" xfId="0" applyFont="1" applyFill="1"/>
    <xf numFmtId="0" fontId="0" fillId="0" borderId="0" xfId="0" applyFont="1" applyFill="1"/>
    <xf numFmtId="0" fontId="5" fillId="0" borderId="4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0" fontId="10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Fill="1"/>
    <xf numFmtId="0" fontId="6" fillId="0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0" fillId="0" borderId="0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165" fontId="5" fillId="0" borderId="1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165" fontId="6" fillId="0" borderId="19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1" xfId="1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 wrapText="1"/>
    </xf>
    <xf numFmtId="165" fontId="8" fillId="2" borderId="11" xfId="1" applyNumberFormat="1" applyFont="1" applyFill="1" applyBorder="1" applyAlignment="1">
      <alignment vertical="top" wrapText="1"/>
    </xf>
    <xf numFmtId="165" fontId="8" fillId="2" borderId="12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12" xfId="1" applyNumberFormat="1" applyFont="1" applyFill="1" applyBorder="1" applyAlignment="1">
      <alignment vertical="top" wrapText="1"/>
    </xf>
    <xf numFmtId="165" fontId="4" fillId="2" borderId="8" xfId="1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165" fontId="5" fillId="0" borderId="11" xfId="1" applyNumberFormat="1" applyFont="1" applyFill="1" applyBorder="1" applyAlignment="1">
      <alignment vertical="top"/>
    </xf>
    <xf numFmtId="165" fontId="5" fillId="0" borderId="12" xfId="1" applyNumberFormat="1" applyFont="1" applyFill="1" applyBorder="1" applyAlignment="1">
      <alignment vertical="top"/>
    </xf>
    <xf numFmtId="165" fontId="4" fillId="0" borderId="14" xfId="1" applyNumberFormat="1" applyFont="1" applyFill="1" applyBorder="1" applyAlignment="1">
      <alignment vertical="top"/>
    </xf>
    <xf numFmtId="165" fontId="4" fillId="0" borderId="24" xfId="1" applyNumberFormat="1" applyFont="1" applyFill="1" applyBorder="1" applyAlignment="1">
      <alignment vertical="top"/>
    </xf>
    <xf numFmtId="2" fontId="5" fillId="0" borderId="11" xfId="0" applyNumberFormat="1" applyFont="1" applyFill="1" applyBorder="1" applyAlignment="1">
      <alignment vertical="top" wrapText="1"/>
    </xf>
    <xf numFmtId="2" fontId="5" fillId="0" borderId="16" xfId="0" applyNumberFormat="1" applyFont="1" applyFill="1" applyBorder="1" applyAlignment="1">
      <alignment vertical="top" wrapText="1"/>
    </xf>
    <xf numFmtId="165" fontId="4" fillId="0" borderId="17" xfId="1" applyNumberFormat="1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5" fillId="0" borderId="9" xfId="0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center" vertical="top" wrapText="1"/>
    </xf>
    <xf numFmtId="2" fontId="4" fillId="2" borderId="14" xfId="0" applyNumberFormat="1" applyFont="1" applyFill="1" applyBorder="1" applyAlignment="1">
      <alignment vertical="top" wrapText="1"/>
    </xf>
    <xf numFmtId="165" fontId="4" fillId="2" borderId="14" xfId="1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166" fontId="8" fillId="0" borderId="0" xfId="1" applyNumberFormat="1" applyFont="1" applyFill="1" applyAlignment="1">
      <alignment vertical="top" wrapText="1"/>
    </xf>
    <xf numFmtId="0" fontId="13" fillId="0" borderId="0" xfId="0" applyFont="1" applyFill="1"/>
    <xf numFmtId="0" fontId="8" fillId="2" borderId="0" xfId="0" applyFont="1" applyFill="1" applyAlignment="1">
      <alignment vertical="top" wrapText="1"/>
    </xf>
    <xf numFmtId="0" fontId="10" fillId="2" borderId="0" xfId="0" applyFont="1" applyFill="1" applyAlignment="1"/>
    <xf numFmtId="0" fontId="6" fillId="2" borderId="0" xfId="0" applyFont="1" applyFill="1" applyAlignment="1">
      <alignment vertical="top" wrapText="1"/>
    </xf>
    <xf numFmtId="166" fontId="8" fillId="2" borderId="0" xfId="1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5" fontId="4" fillId="0" borderId="0" xfId="1" applyNumberFormat="1" applyFont="1" applyFill="1" applyAlignment="1">
      <alignment horizontal="right" vertical="top" wrapText="1"/>
    </xf>
    <xf numFmtId="165" fontId="5" fillId="0" borderId="5" xfId="1" applyNumberFormat="1" applyFont="1" applyFill="1" applyBorder="1" applyAlignment="1">
      <alignment vertical="top" wrapText="1"/>
    </xf>
    <xf numFmtId="165" fontId="6" fillId="0" borderId="20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0" fillId="0" borderId="0" xfId="0" applyFont="1" applyAlignment="1"/>
    <xf numFmtId="0" fontId="0" fillId="0" borderId="0" xfId="0" applyAlignment="1"/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28" zoomScale="75" zoomScaleNormal="75" workbookViewId="0">
      <selection activeCell="F37" sqref="F37:F44"/>
    </sheetView>
  </sheetViews>
  <sheetFormatPr defaultRowHeight="15.75" x14ac:dyDescent="0.25"/>
  <cols>
    <col min="1" max="1" width="79.42578125" style="9" customWidth="1"/>
    <col min="2" max="2" width="14.7109375" style="9" customWidth="1"/>
    <col min="3" max="3" width="13.5703125" style="9" customWidth="1"/>
    <col min="4" max="4" width="14.7109375" style="9" customWidth="1"/>
    <col min="5" max="5" width="14.28515625" style="9" customWidth="1"/>
    <col min="6" max="6" width="13.140625" style="9" bestFit="1" customWidth="1"/>
  </cols>
  <sheetData>
    <row r="1" spans="1:7" s="16" customFormat="1" ht="31.5" x14ac:dyDescent="0.25">
      <c r="A1" s="37" t="s">
        <v>12</v>
      </c>
      <c r="B1" s="9"/>
      <c r="C1" s="9" t="s">
        <v>38</v>
      </c>
      <c r="D1" s="38" t="s">
        <v>20</v>
      </c>
      <c r="E1" s="38">
        <v>12</v>
      </c>
      <c r="F1" s="9"/>
    </row>
    <row r="2" spans="1:7" s="16" customFormat="1" x14ac:dyDescent="0.25">
      <c r="A2" s="39" t="s">
        <v>16</v>
      </c>
      <c r="B2" s="9"/>
      <c r="C2" s="9"/>
      <c r="D2" s="9"/>
      <c r="E2" s="9"/>
      <c r="F2" s="9"/>
    </row>
    <row r="3" spans="1:7" s="16" customFormat="1" x14ac:dyDescent="0.25">
      <c r="A3" s="9" t="s">
        <v>24</v>
      </c>
      <c r="B3" s="9">
        <v>9495.5</v>
      </c>
      <c r="C3" s="9"/>
      <c r="D3" s="9"/>
      <c r="E3" s="9"/>
      <c r="F3" s="9"/>
    </row>
    <row r="4" spans="1:7" s="16" customFormat="1" x14ac:dyDescent="0.25">
      <c r="A4" s="9" t="s">
        <v>31</v>
      </c>
      <c r="B4" s="9">
        <v>17.18</v>
      </c>
      <c r="C4" s="9">
        <v>17.27</v>
      </c>
      <c r="D4" s="9">
        <v>16.03</v>
      </c>
      <c r="E4" s="9"/>
      <c r="F4" s="9"/>
    </row>
    <row r="5" spans="1:7" s="16" customFormat="1" x14ac:dyDescent="0.25">
      <c r="A5" s="9" t="s">
        <v>21</v>
      </c>
      <c r="B5" s="109">
        <v>1927155.44</v>
      </c>
      <c r="C5" s="40"/>
      <c r="D5" s="40"/>
      <c r="E5" s="9"/>
      <c r="F5" s="40"/>
      <c r="G5" s="9"/>
    </row>
    <row r="6" spans="1:7" s="16" customFormat="1" ht="16.5" thickBot="1" x14ac:dyDescent="0.3">
      <c r="A6" s="9" t="s">
        <v>0</v>
      </c>
      <c r="B6" s="9">
        <v>100</v>
      </c>
      <c r="C6" s="9"/>
      <c r="D6" s="9"/>
      <c r="E6" s="9"/>
      <c r="F6" s="40"/>
    </row>
    <row r="7" spans="1:7" s="17" customFormat="1" ht="66.75" customHeight="1" x14ac:dyDescent="0.25">
      <c r="A7" s="6" t="s">
        <v>1</v>
      </c>
      <c r="B7" s="8" t="s">
        <v>13</v>
      </c>
      <c r="C7" s="8" t="s">
        <v>18</v>
      </c>
      <c r="D7" s="8" t="s">
        <v>22</v>
      </c>
      <c r="E7" s="7" t="s">
        <v>19</v>
      </c>
      <c r="F7" s="10"/>
    </row>
    <row r="8" spans="1:7" s="16" customFormat="1" ht="15.75" customHeight="1" x14ac:dyDescent="0.25">
      <c r="A8" s="11" t="s">
        <v>2</v>
      </c>
      <c r="B8" s="89" t="s">
        <v>14</v>
      </c>
      <c r="C8" s="108" t="s">
        <v>23</v>
      </c>
      <c r="D8" s="12">
        <v>0.92</v>
      </c>
      <c r="E8" s="77">
        <f>D8*B3*E1</f>
        <v>104830.32</v>
      </c>
      <c r="F8" s="9"/>
    </row>
    <row r="9" spans="1:7" s="16" customFormat="1" ht="47.25" x14ac:dyDescent="0.25">
      <c r="A9" s="11" t="s">
        <v>3</v>
      </c>
      <c r="B9" s="89" t="s">
        <v>14</v>
      </c>
      <c r="C9" s="108" t="s">
        <v>23</v>
      </c>
      <c r="D9" s="12">
        <f>4.8+D10+D11+D12+D13</f>
        <v>7.0525055728151926</v>
      </c>
      <c r="E9" s="77">
        <f>D9*E1*B3</f>
        <v>803604.79999999993</v>
      </c>
      <c r="F9" s="9"/>
    </row>
    <row r="10" spans="1:7" s="16" customFormat="1" ht="15.75" customHeight="1" x14ac:dyDescent="0.25">
      <c r="A10" s="13" t="s">
        <v>4</v>
      </c>
      <c r="B10" s="89"/>
      <c r="C10" s="108" t="s">
        <v>23</v>
      </c>
      <c r="D10" s="12">
        <f>E10/E1/B3</f>
        <v>8.3548347462833281E-2</v>
      </c>
      <c r="E10" s="77">
        <v>9520</v>
      </c>
      <c r="F10" s="9"/>
    </row>
    <row r="11" spans="1:7" s="16" customFormat="1" ht="15.75" customHeight="1" x14ac:dyDescent="0.25">
      <c r="A11" s="13" t="s">
        <v>5</v>
      </c>
      <c r="B11" s="89"/>
      <c r="C11" s="108" t="s">
        <v>23</v>
      </c>
      <c r="D11" s="12">
        <f>E11/E1/B3</f>
        <v>9.358819089744265E-2</v>
      </c>
      <c r="E11" s="77">
        <v>10664</v>
      </c>
      <c r="F11" s="9"/>
    </row>
    <row r="12" spans="1:7" s="16" customFormat="1" ht="15.75" customHeight="1" x14ac:dyDescent="0.25">
      <c r="A12" s="13" t="s">
        <v>6</v>
      </c>
      <c r="B12" s="89"/>
      <c r="C12" s="108" t="s">
        <v>23</v>
      </c>
      <c r="D12" s="12">
        <f>E12/B3/E1</f>
        <v>2.0753690344549174</v>
      </c>
      <c r="E12" s="77">
        <v>236480</v>
      </c>
      <c r="F12" s="9"/>
    </row>
    <row r="13" spans="1:7" s="16" customFormat="1" ht="15.75" customHeight="1" x14ac:dyDescent="0.25">
      <c r="A13" s="13" t="s">
        <v>36</v>
      </c>
      <c r="B13" s="89"/>
      <c r="C13" s="108" t="s">
        <v>27</v>
      </c>
      <c r="D13" s="12">
        <f>E13/E1/B3</f>
        <v>0</v>
      </c>
      <c r="E13" s="77"/>
      <c r="F13" s="5"/>
      <c r="G13" s="4"/>
    </row>
    <row r="14" spans="1:7" s="16" customFormat="1" ht="47.25" x14ac:dyDescent="0.25">
      <c r="A14" s="11" t="s">
        <v>7</v>
      </c>
      <c r="B14" s="89" t="s">
        <v>14</v>
      </c>
      <c r="C14" s="108" t="s">
        <v>23</v>
      </c>
      <c r="D14" s="12">
        <f>E14/E1/B3</f>
        <v>4.0826918013796005</v>
      </c>
      <c r="E14" s="77">
        <f>13368*2.9*E1</f>
        <v>465206.39999999997</v>
      </c>
      <c r="F14" s="9"/>
    </row>
    <row r="15" spans="1:7" s="16" customFormat="1" x14ac:dyDescent="0.25">
      <c r="A15" s="11" t="s">
        <v>8</v>
      </c>
      <c r="B15" s="89" t="s">
        <v>41</v>
      </c>
      <c r="C15" s="108" t="s">
        <v>23</v>
      </c>
      <c r="D15" s="12">
        <f>E15/E1/B3</f>
        <v>1.481359591385393</v>
      </c>
      <c r="E15" s="77">
        <v>168795</v>
      </c>
      <c r="F15" s="9"/>
    </row>
    <row r="16" spans="1:7" s="16" customFormat="1" ht="15.75" customHeight="1" x14ac:dyDescent="0.25">
      <c r="A16" s="11" t="s">
        <v>9</v>
      </c>
      <c r="B16" s="89" t="s">
        <v>41</v>
      </c>
      <c r="C16" s="108" t="s">
        <v>23</v>
      </c>
      <c r="D16" s="12">
        <v>0.43</v>
      </c>
      <c r="E16" s="77">
        <f>D16*E1*B3</f>
        <v>48996.78</v>
      </c>
      <c r="F16" s="9"/>
    </row>
    <row r="17" spans="1:10" s="16" customFormat="1" ht="31.5" x14ac:dyDescent="0.25">
      <c r="A17" s="25" t="s">
        <v>52</v>
      </c>
      <c r="B17" s="94" t="s">
        <v>14</v>
      </c>
      <c r="C17" s="26" t="s">
        <v>23</v>
      </c>
      <c r="D17" s="85">
        <v>0.49</v>
      </c>
      <c r="E17" s="78">
        <f>D17*E1*B3</f>
        <v>55833.54</v>
      </c>
      <c r="F17" s="9"/>
    </row>
    <row r="18" spans="1:10" s="16" customFormat="1" ht="17.25" thickBot="1" x14ac:dyDescent="0.3">
      <c r="A18" s="25" t="s">
        <v>42</v>
      </c>
      <c r="B18" s="90" t="s">
        <v>14</v>
      </c>
      <c r="C18" s="26" t="s">
        <v>23</v>
      </c>
      <c r="D18" s="85">
        <f>E18/B3/E1</f>
        <v>0.16499999999999995</v>
      </c>
      <c r="E18" s="78">
        <f>0.18*B3*(E1-1)</f>
        <v>18801.089999999997</v>
      </c>
      <c r="F18" s="9"/>
      <c r="G18" s="88"/>
      <c r="H18" s="91"/>
      <c r="I18" s="91"/>
      <c r="J18" s="91"/>
    </row>
    <row r="19" spans="1:10" s="16" customFormat="1" x14ac:dyDescent="0.25">
      <c r="A19" s="30" t="s">
        <v>43</v>
      </c>
      <c r="B19" s="31"/>
      <c r="C19" s="31"/>
      <c r="D19" s="32">
        <f>E19/E1/B3</f>
        <v>0.68747810366313877</v>
      </c>
      <c r="E19" s="79">
        <f>E20+E21+E22+E23+E24</f>
        <v>78335.38</v>
      </c>
      <c r="F19" s="9"/>
    </row>
    <row r="20" spans="1:10" s="3" customFormat="1" x14ac:dyDescent="0.25">
      <c r="A20" s="11" t="s">
        <v>44</v>
      </c>
      <c r="B20" s="23" t="s">
        <v>28</v>
      </c>
      <c r="C20" s="68" t="s">
        <v>23</v>
      </c>
      <c r="D20" s="14"/>
      <c r="E20" s="77">
        <v>681.87</v>
      </c>
      <c r="F20" s="39"/>
    </row>
    <row r="21" spans="1:10" s="3" customFormat="1" x14ac:dyDescent="0.25">
      <c r="A21" s="11" t="s">
        <v>45</v>
      </c>
      <c r="B21" s="23" t="s">
        <v>28</v>
      </c>
      <c r="C21" s="68" t="s">
        <v>23</v>
      </c>
      <c r="D21" s="14"/>
      <c r="E21" s="77">
        <v>2939.84</v>
      </c>
      <c r="F21" s="39"/>
    </row>
    <row r="22" spans="1:10" s="51" customFormat="1" ht="31.5" customHeight="1" x14ac:dyDescent="0.25">
      <c r="A22" s="11" t="s">
        <v>49</v>
      </c>
      <c r="B22" s="23" t="s">
        <v>50</v>
      </c>
      <c r="C22" s="68" t="s">
        <v>23</v>
      </c>
      <c r="D22" s="12"/>
      <c r="E22" s="77">
        <f>1008.67+2113.73+1314.92+2426.94+1009.66+1777.14+1317.04+1860.99+1020.07+743.34+1626.1+2145.7+726.99</f>
        <v>19091.29</v>
      </c>
      <c r="F22" s="9"/>
    </row>
    <row r="23" spans="1:10" s="51" customFormat="1" x14ac:dyDescent="0.25">
      <c r="A23" s="11" t="s">
        <v>47</v>
      </c>
      <c r="B23" s="23" t="s">
        <v>48</v>
      </c>
      <c r="C23" s="68" t="s">
        <v>23</v>
      </c>
      <c r="D23" s="12"/>
      <c r="E23" s="77">
        <f>2127.8+2147.69+16876.89</f>
        <v>21152.379999999997</v>
      </c>
      <c r="F23" s="9"/>
    </row>
    <row r="24" spans="1:10" s="51" customFormat="1" ht="16.5" thickBot="1" x14ac:dyDescent="0.3">
      <c r="A24" s="92" t="s">
        <v>46</v>
      </c>
      <c r="B24" s="52" t="s">
        <v>37</v>
      </c>
      <c r="C24" s="27" t="s">
        <v>23</v>
      </c>
      <c r="D24" s="93"/>
      <c r="E24" s="110">
        <v>34470</v>
      </c>
      <c r="F24" s="9"/>
    </row>
    <row r="25" spans="1:10" s="22" customFormat="1" ht="16.5" thickBot="1" x14ac:dyDescent="0.3">
      <c r="A25" s="19" t="s">
        <v>53</v>
      </c>
      <c r="B25" s="20"/>
      <c r="C25" s="20" t="s">
        <v>23</v>
      </c>
      <c r="D25" s="86">
        <f>E25/E1/B3</f>
        <v>1.9361715198427327</v>
      </c>
      <c r="E25" s="87">
        <f>D44</f>
        <v>220619</v>
      </c>
      <c r="F25" s="34"/>
      <c r="G25" s="35"/>
      <c r="H25" s="21"/>
      <c r="I25" s="21"/>
      <c r="J25" s="21"/>
    </row>
    <row r="26" spans="1:10" s="16" customFormat="1" ht="15.75" customHeight="1" thickBot="1" x14ac:dyDescent="0.35">
      <c r="A26" s="96" t="s">
        <v>10</v>
      </c>
      <c r="B26" s="97"/>
      <c r="C26" s="98" t="s">
        <v>23</v>
      </c>
      <c r="D26" s="99">
        <f>D8+D9+D14+D15+D16+D17+D19+D25+D18</f>
        <v>17.24520658908606</v>
      </c>
      <c r="E26" s="100">
        <f>E8+E9+E14+E15+E16+E17+E19+E25+E18</f>
        <v>1965022.3099999998</v>
      </c>
      <c r="F26" s="41"/>
      <c r="G26" s="2"/>
    </row>
    <row r="27" spans="1:10" s="22" customFormat="1" ht="16.5" thickBot="1" x14ac:dyDescent="0.3">
      <c r="A27" s="121" t="s">
        <v>29</v>
      </c>
      <c r="B27" s="122"/>
      <c r="C27" s="122"/>
      <c r="D27" s="53" t="s">
        <v>32</v>
      </c>
      <c r="E27" s="54" t="s">
        <v>33</v>
      </c>
      <c r="F27" s="55"/>
      <c r="G27" s="34"/>
      <c r="H27" s="56"/>
      <c r="I27" s="21"/>
      <c r="J27" s="21"/>
    </row>
    <row r="28" spans="1:10" s="60" customFormat="1" ht="15.75" customHeight="1" x14ac:dyDescent="0.25">
      <c r="A28" s="42" t="s">
        <v>39</v>
      </c>
      <c r="B28" s="28"/>
      <c r="C28" s="59" t="s">
        <v>27</v>
      </c>
      <c r="D28" s="71"/>
      <c r="E28" s="111">
        <v>-80293</v>
      </c>
      <c r="F28" s="43"/>
    </row>
    <row r="29" spans="1:10" s="60" customFormat="1" x14ac:dyDescent="0.25">
      <c r="A29" s="13" t="s">
        <v>15</v>
      </c>
      <c r="B29" s="24"/>
      <c r="C29" s="61" t="s">
        <v>27</v>
      </c>
      <c r="D29" s="112">
        <f>1941*E1</f>
        <v>23292</v>
      </c>
      <c r="E29" s="72"/>
      <c r="F29" s="43"/>
    </row>
    <row r="30" spans="1:10" s="60" customFormat="1" ht="15.75" customHeight="1" x14ac:dyDescent="0.25">
      <c r="A30" s="13" t="s">
        <v>51</v>
      </c>
      <c r="B30" s="24"/>
      <c r="C30" s="61" t="s">
        <v>27</v>
      </c>
      <c r="D30" s="112">
        <v>823.7</v>
      </c>
      <c r="E30" s="72"/>
      <c r="F30" s="43"/>
    </row>
    <row r="31" spans="1:10" s="60" customFormat="1" x14ac:dyDescent="0.25">
      <c r="A31" s="13" t="s">
        <v>54</v>
      </c>
      <c r="B31" s="24"/>
      <c r="C31" s="61" t="s">
        <v>27</v>
      </c>
      <c r="D31" s="112">
        <f>23847.09+16200.65+2299.46</f>
        <v>42347.199999999997</v>
      </c>
      <c r="E31" s="72"/>
      <c r="F31" s="44"/>
    </row>
    <row r="32" spans="1:10" s="62" customFormat="1" x14ac:dyDescent="0.25">
      <c r="A32" s="13" t="s">
        <v>34</v>
      </c>
      <c r="B32" s="24"/>
      <c r="C32" s="61" t="s">
        <v>27</v>
      </c>
      <c r="D32" s="112">
        <f>B5</f>
        <v>1927155.44</v>
      </c>
      <c r="E32" s="72"/>
      <c r="F32" s="45"/>
    </row>
    <row r="33" spans="1:10" s="62" customFormat="1" x14ac:dyDescent="0.25">
      <c r="A33" s="57" t="str">
        <f>A26</f>
        <v>итого расходы</v>
      </c>
      <c r="B33" s="58"/>
      <c r="C33" s="63" t="str">
        <f>C26</f>
        <v>руб</v>
      </c>
      <c r="D33" s="73"/>
      <c r="E33" s="74">
        <f>E26</f>
        <v>1965022.3099999998</v>
      </c>
      <c r="F33" s="45"/>
    </row>
    <row r="34" spans="1:10" s="67" customFormat="1" ht="15.75" customHeight="1" thickBot="1" x14ac:dyDescent="0.3">
      <c r="A34" s="46" t="s">
        <v>17</v>
      </c>
      <c r="B34" s="33"/>
      <c r="C34" s="64" t="s">
        <v>27</v>
      </c>
      <c r="D34" s="75"/>
      <c r="E34" s="76">
        <f>D28+E28+D29+D30+D31+D32-E33</f>
        <v>-51696.969999999972</v>
      </c>
      <c r="F34" s="47"/>
      <c r="G34" s="65"/>
      <c r="H34" s="66"/>
      <c r="I34" s="66"/>
      <c r="J34" s="66"/>
    </row>
    <row r="35" spans="1:10" s="16" customFormat="1" ht="16.5" customHeight="1" x14ac:dyDescent="0.25">
      <c r="A35" s="118" t="s">
        <v>40</v>
      </c>
      <c r="B35" s="119"/>
      <c r="C35" s="119"/>
      <c r="D35" s="119"/>
      <c r="E35" s="120"/>
      <c r="F35" s="48"/>
    </row>
    <row r="36" spans="1:10" s="51" customFormat="1" ht="15.75" customHeight="1" x14ac:dyDescent="0.25">
      <c r="A36" s="36" t="s">
        <v>25</v>
      </c>
      <c r="B36" s="116" t="s">
        <v>55</v>
      </c>
      <c r="C36" s="116" t="s">
        <v>30</v>
      </c>
      <c r="D36" s="123"/>
      <c r="E36" s="124"/>
      <c r="F36" s="5"/>
      <c r="G36" s="50"/>
      <c r="H36" s="50"/>
      <c r="I36" s="50"/>
    </row>
    <row r="37" spans="1:10" s="51" customFormat="1" ht="63" x14ac:dyDescent="0.25">
      <c r="A37" s="11"/>
      <c r="B37" s="117"/>
      <c r="C37" s="95" t="s">
        <v>56</v>
      </c>
      <c r="D37" s="95" t="s">
        <v>57</v>
      </c>
      <c r="E37" s="80" t="s">
        <v>35</v>
      </c>
      <c r="F37" s="5"/>
      <c r="G37" s="50"/>
      <c r="H37" s="50"/>
      <c r="I37" s="50"/>
    </row>
    <row r="38" spans="1:10" s="16" customFormat="1" x14ac:dyDescent="0.25">
      <c r="A38" s="18" t="s">
        <v>58</v>
      </c>
      <c r="B38" s="69">
        <v>2475910</v>
      </c>
      <c r="C38" s="69">
        <v>2475984</v>
      </c>
      <c r="D38" s="69"/>
      <c r="E38" s="70"/>
      <c r="F38" s="49"/>
    </row>
    <row r="39" spans="1:10" s="16" customFormat="1" ht="15.75" customHeight="1" x14ac:dyDescent="0.25">
      <c r="A39" s="18" t="s">
        <v>59</v>
      </c>
      <c r="B39" s="69">
        <v>1253982</v>
      </c>
      <c r="C39" s="69">
        <v>1185497</v>
      </c>
      <c r="D39" s="69">
        <v>91381</v>
      </c>
      <c r="E39" s="70"/>
      <c r="F39" s="49"/>
    </row>
    <row r="40" spans="1:10" s="16" customFormat="1" x14ac:dyDescent="0.25">
      <c r="A40" s="18" t="s">
        <v>60</v>
      </c>
      <c r="B40" s="69">
        <v>238536</v>
      </c>
      <c r="C40" s="69">
        <v>231068</v>
      </c>
      <c r="D40" s="69">
        <v>10305</v>
      </c>
      <c r="E40" s="70"/>
      <c r="F40" s="49"/>
    </row>
    <row r="41" spans="1:10" s="16" customFormat="1" x14ac:dyDescent="0.25">
      <c r="A41" s="18" t="s">
        <v>61</v>
      </c>
      <c r="B41" s="69">
        <v>436578</v>
      </c>
      <c r="C41" s="69">
        <v>421169</v>
      </c>
      <c r="D41" s="69">
        <v>23400</v>
      </c>
      <c r="E41" s="70"/>
      <c r="F41" s="49"/>
    </row>
    <row r="42" spans="1:10" s="16" customFormat="1" x14ac:dyDescent="0.25">
      <c r="A42" s="18" t="s">
        <v>62</v>
      </c>
      <c r="B42" s="69">
        <v>908569</v>
      </c>
      <c r="C42" s="69">
        <v>770434</v>
      </c>
      <c r="D42" s="69">
        <v>95533</v>
      </c>
      <c r="E42" s="70">
        <v>100</v>
      </c>
      <c r="F42" s="49"/>
    </row>
    <row r="43" spans="1:10" s="16" customFormat="1" ht="16.5" thickBot="1" x14ac:dyDescent="0.3">
      <c r="A43" s="101" t="s">
        <v>63</v>
      </c>
      <c r="B43" s="81">
        <v>111788</v>
      </c>
      <c r="C43" s="81">
        <v>111882</v>
      </c>
      <c r="D43" s="81"/>
      <c r="E43" s="82"/>
      <c r="F43" s="49"/>
    </row>
    <row r="44" spans="1:10" s="16" customFormat="1" ht="16.5" thickBot="1" x14ac:dyDescent="0.3">
      <c r="A44" s="29" t="s">
        <v>26</v>
      </c>
      <c r="B44" s="83">
        <f>SUM(B38:B43)</f>
        <v>5425363</v>
      </c>
      <c r="C44" s="83">
        <f>SUM(C38:C43)</f>
        <v>5196034</v>
      </c>
      <c r="D44" s="83">
        <f>SUM(D39:D43)</f>
        <v>220619</v>
      </c>
      <c r="E44" s="84">
        <f>SUM(E38:E42)</f>
        <v>100</v>
      </c>
      <c r="F44" s="9"/>
    </row>
    <row r="45" spans="1:10" s="1" customFormat="1" x14ac:dyDescent="0.25">
      <c r="A45" s="113" t="s">
        <v>64</v>
      </c>
      <c r="B45" s="114"/>
      <c r="C45" s="114"/>
      <c r="D45" s="43" t="s">
        <v>65</v>
      </c>
      <c r="E45" s="102">
        <v>2767.3</v>
      </c>
      <c r="F45" s="9"/>
      <c r="G45" s="16"/>
      <c r="H45" s="16"/>
    </row>
    <row r="46" spans="1:10" s="16" customFormat="1" x14ac:dyDescent="0.25">
      <c r="A46" s="113" t="s">
        <v>66</v>
      </c>
      <c r="B46" s="114"/>
      <c r="C46" s="114"/>
      <c r="D46" s="43" t="s">
        <v>65</v>
      </c>
      <c r="E46" s="102">
        <v>2343.79</v>
      </c>
      <c r="F46" s="5"/>
      <c r="G46" s="103"/>
    </row>
    <row r="47" spans="1:10" s="16" customFormat="1" x14ac:dyDescent="0.25">
      <c r="A47" s="113" t="s">
        <v>67</v>
      </c>
      <c r="B47" s="115"/>
      <c r="C47" s="115"/>
      <c r="D47" s="43" t="s">
        <v>65</v>
      </c>
      <c r="E47" s="102">
        <v>0</v>
      </c>
      <c r="F47" s="5"/>
      <c r="G47" s="103"/>
    </row>
    <row r="48" spans="1:10" s="1" customFormat="1" x14ac:dyDescent="0.25">
      <c r="A48" s="104" t="s">
        <v>68</v>
      </c>
      <c r="B48" s="105"/>
      <c r="C48" s="105"/>
      <c r="D48" s="106" t="s">
        <v>65</v>
      </c>
      <c r="E48" s="107">
        <f>E46-E47</f>
        <v>2343.79</v>
      </c>
      <c r="F48" s="5"/>
      <c r="G48" s="103"/>
    </row>
    <row r="49" spans="1:8" s="1" customFormat="1" x14ac:dyDescent="0.25">
      <c r="A49" s="15" t="s">
        <v>11</v>
      </c>
      <c r="B49" s="9"/>
      <c r="C49" s="9"/>
      <c r="D49" s="9"/>
      <c r="E49" s="9"/>
      <c r="F49" s="9"/>
      <c r="G49" s="16"/>
      <c r="H49" s="16"/>
    </row>
  </sheetData>
  <mergeCells count="7">
    <mergeCell ref="A46:C46"/>
    <mergeCell ref="A47:C47"/>
    <mergeCell ref="B36:B37"/>
    <mergeCell ref="A35:E35"/>
    <mergeCell ref="A27:C27"/>
    <mergeCell ref="C36:E36"/>
    <mergeCell ref="A45:C45"/>
  </mergeCells>
  <pageMargins left="0.31496062992125984" right="0.31496062992125984" top="0.35433070866141736" bottom="0.35433070866141736" header="0.11811023622047245" footer="0.11811023622047245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2019-02-08T11:19:07Z</cp:lastPrinted>
  <dcterms:created xsi:type="dcterms:W3CDTF">2016-04-22T06:39:22Z</dcterms:created>
  <dcterms:modified xsi:type="dcterms:W3CDTF">2019-02-18T10:37:15Z</dcterms:modified>
</cp:coreProperties>
</file>