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8\"/>
    </mc:Choice>
  </mc:AlternateContent>
  <bookViews>
    <workbookView xWindow="360" yWindow="45" windowWidth="17400" windowHeight="10110"/>
  </bookViews>
  <sheets>
    <sheet name="Лист1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E40" i="1" l="1"/>
  <c r="D9" i="1" l="1"/>
  <c r="E13" i="1" l="1"/>
  <c r="E55" i="1" l="1"/>
  <c r="E32" i="1" l="1"/>
  <c r="D51" i="1" l="1"/>
  <c r="D50" i="1"/>
  <c r="E50" i="1" l="1"/>
  <c r="C50" i="1"/>
  <c r="B50" i="1"/>
  <c r="D37" i="1" l="1"/>
  <c r="B5" i="1" l="1"/>
  <c r="E18" i="1" l="1"/>
  <c r="E19" i="1" l="1"/>
  <c r="C39" i="1" l="1"/>
  <c r="A39" i="1"/>
  <c r="D36" i="1"/>
  <c r="B3" i="1" l="1"/>
  <c r="E17" i="1" l="1"/>
  <c r="D38" i="1"/>
  <c r="D12" i="1"/>
  <c r="D32" i="1"/>
  <c r="D11" i="1" l="1"/>
  <c r="D18" i="1"/>
  <c r="D13" i="1"/>
  <c r="D14" i="1"/>
  <c r="E8" i="1"/>
  <c r="E16" i="1"/>
  <c r="D10" i="1"/>
  <c r="E15" i="1"/>
  <c r="D33" i="1" l="1"/>
  <c r="E9" i="1" l="1"/>
  <c r="E33" i="1" l="1"/>
  <c r="E39" i="1" s="1"/>
</calcChain>
</file>

<file path=xl/sharedStrings.xml><?xml version="1.0" encoding="utf-8"?>
<sst xmlns="http://schemas.openxmlformats.org/spreadsheetml/2006/main" count="121" uniqueCount="80">
  <si>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</si>
  <si>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</si>
  <si>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</si>
  <si>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</si>
  <si>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</si>
  <si>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</si>
  <si>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</si>
  <si>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</si>
  <si>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</si>
  <si>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</si>
  <si>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</si>
  <si>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</si>
  <si>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</si>
  <si>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</si>
  <si>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</si>
  <si>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</si>
  <si>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д.25</t>
  </si>
  <si>
    <t>Остаток средств на конец периода (+ есть средства, -задолженность)</t>
  </si>
  <si>
    <t>август</t>
  </si>
  <si>
    <t>единица измерения работы и услуги</t>
  </si>
  <si>
    <t>Цена выполненной работы и услуги в руб.</t>
  </si>
  <si>
    <t>Кол-во месяцев</t>
  </si>
  <si>
    <t>Начислено за данный период по статье "содержание помещения", руб</t>
  </si>
  <si>
    <t>Стоимость выполн.работы /услуги на 1 кв.м.</t>
  </si>
  <si>
    <t>руб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</si>
  <si>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</si>
  <si>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</si>
  <si>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</si>
  <si>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</si>
  <si>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</si>
  <si>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Всего начислено УК Атал</t>
  </si>
  <si>
    <t>сентябрь</t>
  </si>
  <si>
    <t>Приход,руб</t>
  </si>
  <si>
    <t>Расход,руб</t>
  </si>
  <si>
    <t>*электроизмерительные работы</t>
  </si>
  <si>
    <t>Начислено собственникам</t>
  </si>
  <si>
    <t>декабрь</t>
  </si>
  <si>
    <t>прочим потребит. и на производ. нужды</t>
  </si>
  <si>
    <t>2018 г</t>
  </si>
  <si>
    <t>Остаток средств на 01/01/2018 г (+ есть средства, -задолженность)</t>
  </si>
  <si>
    <t>Отчет по предоставлению коммунальных услуг по жилым помещениям за 2018 г</t>
  </si>
  <si>
    <t>по графику</t>
  </si>
  <si>
    <t>7. Обслуживание спецсчета</t>
  </si>
  <si>
    <t>8.Работы по ремонту общедомового имущества всего, в т.ч.</t>
  </si>
  <si>
    <t>установка досок "объявления" 6 шт</t>
  </si>
  <si>
    <t>апрель</t>
  </si>
  <si>
    <t>восстановление короба в нежилом помещении</t>
  </si>
  <si>
    <t>май</t>
  </si>
  <si>
    <t>замена дверей входа в мусорокамеру 6 шт</t>
  </si>
  <si>
    <t>работы по технич.диагностир-ию внутридом.газового оборудования</t>
  </si>
  <si>
    <t>восстановление освещения в мусорокамере п.1-6</t>
  </si>
  <si>
    <t>июль</t>
  </si>
  <si>
    <t>изготовление люка выхода на чердак п.6</t>
  </si>
  <si>
    <t>устройство ограждения тротуара</t>
  </si>
  <si>
    <t>октябрь</t>
  </si>
  <si>
    <t>работы на общедомовой системе отопления кв.1,9,7,8</t>
  </si>
  <si>
    <t>в теч.года</t>
  </si>
  <si>
    <t>установка решетки на окно подъезда 3</t>
  </si>
  <si>
    <t>работы на общедомовой системе ХВС п.3,4</t>
  </si>
  <si>
    <t>закрытие 3 фрамуг в подвале метал.сетками</t>
  </si>
  <si>
    <t>замена задвижек в теплоузле №1,2 ГВС</t>
  </si>
  <si>
    <t>ремонт кирпичной кладки балконов верхних этажей п.1,3,4</t>
  </si>
  <si>
    <t xml:space="preserve">6.Обеспечение устранения аварий в соответствии с установленными предельными сроками на внутридомовых инженерных системах в доме. </t>
  </si>
  <si>
    <t>9. Расходы на коммун.услуги в целях содержания общего имущества дома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</si>
  <si>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</si>
  <si>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</si>
  <si>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</si>
  <si>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</si>
  <si>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ООО "Коммун. Технологии", МУП "Теплосеть" с 01.09.18 г.(отопление),руб</t>
  </si>
  <si>
    <t>ООО"Ком.Технологии",МУП"Теплосеть" с 01.09.18 г.(горячее водоснабж.),руб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</si>
  <si>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</si>
  <si>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</si>
  <si>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</si>
  <si>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ООО МВК "Экоцентр" (обращение с ТКО) с 01.10.2018 г, руб</t>
  </si>
  <si>
    <t>Экономия расходов на коммун.услуги на содерж.общего имущества дома, руб</t>
  </si>
  <si>
    <t>Начислено взносов на капит.ремонт по состоянию на 01.01.2019г</t>
  </si>
  <si>
    <t>тыс.руб.</t>
  </si>
  <si>
    <t>Поступило взносов на капит.ремонт по состоянию на 01.01.2019г</t>
  </si>
  <si>
    <t xml:space="preserve">Израсходовано на капремонт со спецсчета в 2018 г </t>
  </si>
  <si>
    <t>Остаток средств на спецсчете на 01.01.2019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</si>
</sst>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top"/>
    </xf>
    <xf numFmtId="0" fontId="4" fillId="0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2" fontId="4" fillId="0" borderId="11" xfId="0" applyNumberFormat="1" applyFont="1" applyFill="1" applyBorder="1" applyAlignment="1">
      <alignment vertical="top" wrapText="1"/>
    </xf>
    <xf numFmtId="1" fontId="3" fillId="0" borderId="0" xfId="0" applyNumberFormat="1" applyFont="1" applyFill="1"/>
    <xf numFmtId="0" fontId="5" fillId="0" borderId="1" xfId="0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17" xfId="0" applyFont="1" applyFill="1" applyBorder="1" applyAlignment="1">
      <alignment horizontal="center" vertical="top" wrapText="1"/>
    </xf>
    <xf numFmtId="0" fontId="3" fillId="0" borderId="0" xfId="0" applyFont="1" applyFill="1" applyBorder="1"/>
    <xf numFmtId="0" fontId="2" fillId="0" borderId="0" xfId="0" applyFont="1" applyFill="1" applyBorder="1"/>
    <xf numFmtId="0" fontId="4" fillId="0" borderId="1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vertical="top" wrapText="1"/>
    </xf>
    <xf numFmtId="0" fontId="5" fillId="0" borderId="7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wrapText="1"/>
    </xf>
    <xf numFmtId="0" fontId="6" fillId="2" borderId="6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2" fontId="3" fillId="2" borderId="7" xfId="0" applyNumberFormat="1" applyFont="1" applyFill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vertical="top" wrapText="1"/>
    </xf>
    <xf numFmtId="2" fontId="3" fillId="0" borderId="0" xfId="0" applyNumberFormat="1" applyFont="1" applyFill="1" applyAlignment="1">
      <alignment vertical="top"/>
    </xf>
    <xf numFmtId="0" fontId="5" fillId="0" borderId="0" xfId="0" applyFont="1" applyFill="1" applyAlignment="1">
      <alignment vertical="top"/>
    </xf>
    <xf numFmtId="1" fontId="5" fillId="0" borderId="0" xfId="0" applyNumberFormat="1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7" fillId="2" borderId="9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1" fontId="4" fillId="0" borderId="0" xfId="0" applyNumberFormat="1" applyFont="1" applyFill="1" applyAlignment="1">
      <alignment vertical="top"/>
    </xf>
    <xf numFmtId="0" fontId="4" fillId="0" borderId="2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right" vertical="top" wrapText="1"/>
    </xf>
    <xf numFmtId="1" fontId="4" fillId="0" borderId="0" xfId="0" applyNumberFormat="1" applyFont="1" applyFill="1" applyAlignment="1">
      <alignment horizontal="right" vertical="top" wrapText="1"/>
    </xf>
    <xf numFmtId="0" fontId="8" fillId="0" borderId="0" xfId="0" applyFont="1" applyFill="1"/>
    <xf numFmtId="0" fontId="0" fillId="0" borderId="0" xfId="0" applyFont="1" applyFill="1"/>
    <xf numFmtId="0" fontId="3" fillId="2" borderId="19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2" fontId="3" fillId="0" borderId="0" xfId="0" applyNumberFormat="1" applyFont="1" applyFill="1" applyBorder="1" applyAlignment="1">
      <alignment vertical="top" wrapText="1"/>
    </xf>
    <xf numFmtId="1" fontId="3" fillId="0" borderId="0" xfId="0" applyNumberFormat="1" applyFont="1" applyFill="1" applyBorder="1" applyAlignment="1">
      <alignment vertical="top"/>
    </xf>
    <xf numFmtId="0" fontId="5" fillId="0" borderId="10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0" fontId="5" fillId="0" borderId="21" xfId="0" applyFont="1" applyFill="1" applyBorder="1" applyAlignment="1">
      <alignment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0" xfId="0" applyFont="1" applyFill="1"/>
    <xf numFmtId="0" fontId="9" fillId="0" borderId="0" xfId="0" applyFont="1" applyFill="1"/>
    <xf numFmtId="0" fontId="5" fillId="0" borderId="1" xfId="0" applyFont="1" applyFill="1" applyBorder="1" applyAlignment="1">
      <alignment horizontal="center" vertical="top" wrapText="1"/>
    </xf>
    <xf numFmtId="0" fontId="7" fillId="0" borderId="0" xfId="0" applyFont="1" applyFill="1"/>
    <xf numFmtId="0" fontId="10" fillId="0" borderId="0" xfId="0" applyFont="1" applyFill="1"/>
    <xf numFmtId="0" fontId="5" fillId="0" borderId="11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9" fillId="0" borderId="0" xfId="0" applyFont="1" applyFill="1" applyBorder="1"/>
    <xf numFmtId="165" fontId="4" fillId="0" borderId="1" xfId="1" applyNumberFormat="1" applyFont="1" applyFill="1" applyBorder="1" applyAlignment="1">
      <alignment vertical="top"/>
    </xf>
    <xf numFmtId="165" fontId="4" fillId="0" borderId="3" xfId="1" applyNumberFormat="1" applyFont="1" applyFill="1" applyBorder="1" applyAlignment="1">
      <alignment vertical="top"/>
    </xf>
    <xf numFmtId="165" fontId="5" fillId="0" borderId="8" xfId="1" applyNumberFormat="1" applyFont="1" applyFill="1" applyBorder="1" applyAlignment="1">
      <alignment vertical="top" wrapText="1"/>
    </xf>
    <xf numFmtId="165" fontId="5" fillId="0" borderId="3" xfId="1" applyNumberFormat="1" applyFont="1" applyFill="1" applyBorder="1" applyAlignment="1">
      <alignment vertical="top" wrapText="1"/>
    </xf>
    <xf numFmtId="165" fontId="5" fillId="0" borderId="11" xfId="1" applyNumberFormat="1" applyFont="1" applyFill="1" applyBorder="1" applyAlignment="1">
      <alignment vertical="top" wrapText="1"/>
    </xf>
    <xf numFmtId="165" fontId="5" fillId="0" borderId="12" xfId="1" applyNumberFormat="1" applyFont="1" applyFill="1" applyBorder="1" applyAlignment="1">
      <alignment vertical="top" wrapText="1"/>
    </xf>
    <xf numFmtId="165" fontId="7" fillId="2" borderId="4" xfId="1" applyNumberFormat="1" applyFont="1" applyFill="1" applyBorder="1" applyAlignment="1">
      <alignment vertical="top" wrapText="1"/>
    </xf>
    <xf numFmtId="165" fontId="7" fillId="2" borderId="5" xfId="1" applyNumberFormat="1" applyFont="1" applyFill="1" applyBorder="1" applyAlignment="1">
      <alignment vertical="top" wrapText="1"/>
    </xf>
    <xf numFmtId="165" fontId="4" fillId="0" borderId="3" xfId="1" applyNumberFormat="1" applyFont="1" applyFill="1" applyBorder="1" applyAlignment="1">
      <alignment vertical="top" wrapText="1"/>
    </xf>
    <xf numFmtId="165" fontId="4" fillId="0" borderId="12" xfId="1" applyNumberFormat="1" applyFont="1" applyFill="1" applyBorder="1" applyAlignment="1">
      <alignment vertical="top" wrapText="1"/>
    </xf>
    <xf numFmtId="165" fontId="3" fillId="2" borderId="8" xfId="1" applyNumberFormat="1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top" wrapText="1"/>
    </xf>
    <xf numFmtId="165" fontId="4" fillId="0" borderId="11" xfId="1" applyNumberFormat="1" applyFont="1" applyFill="1" applyBorder="1" applyAlignment="1">
      <alignment vertical="top"/>
    </xf>
    <xf numFmtId="165" fontId="4" fillId="0" borderId="12" xfId="1" applyNumberFormat="1" applyFont="1" applyFill="1" applyBorder="1" applyAlignment="1">
      <alignment vertical="top"/>
    </xf>
    <xf numFmtId="165" fontId="3" fillId="0" borderId="14" xfId="1" applyNumberFormat="1" applyFont="1" applyFill="1" applyBorder="1" applyAlignment="1">
      <alignment vertical="top"/>
    </xf>
    <xf numFmtId="165" fontId="3" fillId="0" borderId="15" xfId="1" applyNumberFormat="1" applyFont="1" applyFill="1" applyBorder="1" applyAlignment="1">
      <alignment vertical="top"/>
    </xf>
    <xf numFmtId="0" fontId="5" fillId="0" borderId="0" xfId="0" applyFont="1" applyFill="1" applyAlignment="1">
      <alignment vertical="top" wrapText="1"/>
    </xf>
    <xf numFmtId="0" fontId="4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left" vertical="top" wrapText="1"/>
    </xf>
    <xf numFmtId="0" fontId="11" fillId="0" borderId="0" xfId="0" applyFont="1" applyFill="1" applyAlignment="1">
      <alignment wrapText="1"/>
    </xf>
    <xf numFmtId="0" fontId="4" fillId="0" borderId="9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1" fontId="4" fillId="0" borderId="4" xfId="0" applyNumberFormat="1" applyFont="1" applyFill="1" applyBorder="1" applyAlignment="1">
      <alignment vertical="top" wrapText="1"/>
    </xf>
    <xf numFmtId="0" fontId="4" fillId="0" borderId="16" xfId="0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2" fontId="4" fillId="0" borderId="17" xfId="0" applyNumberFormat="1" applyFont="1" applyFill="1" applyBorder="1" applyAlignment="1">
      <alignment vertical="top" wrapText="1"/>
    </xf>
    <xf numFmtId="0" fontId="3" fillId="2" borderId="13" xfId="0" applyFont="1" applyFill="1" applyBorder="1" applyAlignment="1">
      <alignment vertical="top" wrapText="1"/>
    </xf>
    <xf numFmtId="1" fontId="3" fillId="2" borderId="14" xfId="0" applyNumberFormat="1" applyFont="1" applyFill="1" applyBorder="1" applyAlignment="1">
      <alignment vertical="top" wrapText="1"/>
    </xf>
    <xf numFmtId="0" fontId="4" fillId="2" borderId="14" xfId="0" applyFont="1" applyFill="1" applyBorder="1" applyAlignment="1">
      <alignment horizontal="center" vertical="top" wrapText="1"/>
    </xf>
    <xf numFmtId="2" fontId="3" fillId="2" borderId="14" xfId="0" applyNumberFormat="1" applyFont="1" applyFill="1" applyBorder="1" applyAlignment="1">
      <alignment vertical="top" wrapText="1"/>
    </xf>
    <xf numFmtId="165" fontId="3" fillId="2" borderId="15" xfId="1" applyNumberFormat="1" applyFont="1" applyFill="1" applyBorder="1" applyAlignment="1">
      <alignment vertical="top" wrapText="1"/>
    </xf>
    <xf numFmtId="0" fontId="4" fillId="0" borderId="10" xfId="0" applyNumberFormat="1" applyFont="1" applyFill="1" applyBorder="1" applyAlignment="1">
      <alignment vertical="top" wrapText="1"/>
    </xf>
    <xf numFmtId="0" fontId="3" fillId="0" borderId="13" xfId="0" applyFont="1" applyFill="1" applyBorder="1" applyAlignment="1">
      <alignment vertical="top" wrapText="1"/>
    </xf>
    <xf numFmtId="0" fontId="5" fillId="0" borderId="23" xfId="0" applyFont="1" applyFill="1" applyBorder="1" applyAlignment="1">
      <alignment vertical="top" wrapText="1"/>
    </xf>
    <xf numFmtId="165" fontId="5" fillId="0" borderId="24" xfId="1" applyNumberFormat="1" applyFont="1" applyFill="1" applyBorder="1" applyAlignment="1">
      <alignment vertical="top"/>
    </xf>
    <xf numFmtId="165" fontId="5" fillId="0" borderId="25" xfId="1" applyNumberFormat="1" applyFont="1" applyFill="1" applyBorder="1" applyAlignment="1">
      <alignment vertical="top"/>
    </xf>
    <xf numFmtId="166" fontId="7" fillId="0" borderId="0" xfId="1" applyNumberFormat="1" applyFont="1" applyFill="1" applyAlignment="1">
      <alignment vertical="top" wrapText="1"/>
    </xf>
    <xf numFmtId="0" fontId="12" fillId="0" borderId="0" xfId="0" applyFont="1" applyFill="1"/>
    <xf numFmtId="0" fontId="7" fillId="2" borderId="0" xfId="0" applyFont="1" applyFill="1" applyAlignment="1">
      <alignment vertical="top" wrapText="1"/>
    </xf>
    <xf numFmtId="0" fontId="9" fillId="2" borderId="0" xfId="0" applyFont="1" applyFill="1" applyAlignment="1"/>
    <xf numFmtId="0" fontId="5" fillId="2" borderId="0" xfId="0" applyFont="1" applyFill="1" applyAlignment="1">
      <alignment vertical="top" wrapText="1"/>
    </xf>
    <xf numFmtId="166" fontId="7" fillId="2" borderId="0" xfId="1" applyNumberFormat="1" applyFont="1" applyFill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165" fontId="3" fillId="0" borderId="0" xfId="1" applyNumberFormat="1" applyFont="1" applyFill="1" applyAlignment="1">
      <alignment horizontal="right" vertical="top" wrapText="1"/>
    </xf>
    <xf numFmtId="165" fontId="4" fillId="0" borderId="5" xfId="1" applyNumberFormat="1" applyFont="1" applyFill="1" applyBorder="1" applyAlignment="1">
      <alignment vertical="top" wrapText="1"/>
    </xf>
    <xf numFmtId="165" fontId="3" fillId="0" borderId="22" xfId="1" applyNumberFormat="1" applyFont="1" applyFill="1" applyBorder="1" applyAlignment="1">
      <alignment vertical="top" wrapText="1"/>
    </xf>
    <xf numFmtId="165" fontId="5" fillId="0" borderId="7" xfId="1" applyNumberFormat="1" applyFont="1" applyFill="1" applyBorder="1" applyAlignment="1">
      <alignment vertical="top" wrapText="1"/>
    </xf>
    <xf numFmtId="165" fontId="5" fillId="0" borderId="1" xfId="1" applyNumberFormat="1" applyFont="1" applyFill="1" applyBorder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9" fillId="0" borderId="0" xfId="0" applyFont="1" applyAlignment="1"/>
    <xf numFmtId="0" fontId="0" fillId="0" borderId="0" xfId="0" applyAlignment="1"/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6" xfId="0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abSelected="1" topLeftCell="A38" zoomScale="75" zoomScaleNormal="75" workbookViewId="0">
      <selection activeCell="F30" sqref="F30:F52"/>
    </sheetView>
  </sheetViews>
  <sheetFormatPr defaultRowHeight="15.75" x14ac:dyDescent="0.25"/>
  <cols>
    <col min="1" max="1" width="79" style="9" customWidth="1"/>
    <col min="2" max="3" width="13.28515625" style="9" customWidth="1"/>
    <col min="4" max="4" width="13.7109375" style="9" customWidth="1"/>
    <col min="5" max="5" width="14.28515625" style="9" customWidth="1"/>
    <col min="6" max="6" width="9.85546875" style="5" bestFit="1" customWidth="1"/>
    <col min="7" max="7" width="9.140625" style="4"/>
  </cols>
  <sheetData>
    <row r="1" spans="1:7" s="2" customFormat="1" ht="31.5" x14ac:dyDescent="0.25">
      <c r="A1" s="34" t="s">
        <v>12</v>
      </c>
      <c r="B1" s="9"/>
      <c r="C1" s="9" t="s">
        <v>38</v>
      </c>
      <c r="D1" s="35" t="s">
        <v>21</v>
      </c>
      <c r="E1" s="35">
        <v>12</v>
      </c>
      <c r="F1" s="5"/>
      <c r="G1" s="4"/>
    </row>
    <row r="2" spans="1:7" s="2" customFormat="1" ht="15.75" customHeight="1" x14ac:dyDescent="0.25">
      <c r="A2" s="36" t="s">
        <v>16</v>
      </c>
      <c r="B2" s="9"/>
      <c r="C2" s="9"/>
      <c r="D2" s="9"/>
      <c r="E2" s="48"/>
      <c r="F2" s="5"/>
      <c r="G2" s="4"/>
    </row>
    <row r="3" spans="1:7" s="2" customFormat="1" x14ac:dyDescent="0.25">
      <c r="A3" s="9" t="s">
        <v>25</v>
      </c>
      <c r="B3" s="9">
        <f>1304+3065.2</f>
        <v>4369.2</v>
      </c>
      <c r="C3" s="9"/>
      <c r="D3" s="9"/>
      <c r="E3" s="49"/>
      <c r="F3" s="5"/>
      <c r="G3" s="4"/>
    </row>
    <row r="4" spans="1:7" s="2" customFormat="1" x14ac:dyDescent="0.25">
      <c r="A4" s="9" t="s">
        <v>0</v>
      </c>
      <c r="B4" s="9">
        <v>20.03</v>
      </c>
      <c r="C4" s="9">
        <v>18.03</v>
      </c>
      <c r="D4" s="9"/>
      <c r="E4" s="9"/>
      <c r="F4" s="5"/>
      <c r="G4" s="4"/>
    </row>
    <row r="5" spans="1:7" s="2" customFormat="1" x14ac:dyDescent="0.25">
      <c r="A5" s="9" t="s">
        <v>22</v>
      </c>
      <c r="B5" s="114">
        <f>B3*B4*9+B3*3*C4</f>
        <v>1023965.7120000001</v>
      </c>
      <c r="C5" s="37"/>
      <c r="D5" s="37"/>
      <c r="E5" s="9"/>
      <c r="F5" s="37"/>
      <c r="G5" s="9"/>
    </row>
    <row r="6" spans="1:7" s="2" customFormat="1" ht="16.5" thickBot="1" x14ac:dyDescent="0.3">
      <c r="A6" s="9" t="s">
        <v>1</v>
      </c>
      <c r="B6" s="9">
        <v>100</v>
      </c>
      <c r="C6" s="9"/>
      <c r="D6" s="9"/>
      <c r="E6" s="9"/>
      <c r="F6" s="37"/>
      <c r="G6" s="4"/>
    </row>
    <row r="7" spans="1:7" s="3" customFormat="1" ht="66.75" customHeight="1" x14ac:dyDescent="0.25">
      <c r="A7" s="6" t="s">
        <v>2</v>
      </c>
      <c r="B7" s="8" t="s">
        <v>13</v>
      </c>
      <c r="C7" s="8" t="s">
        <v>19</v>
      </c>
      <c r="D7" s="8" t="s">
        <v>23</v>
      </c>
      <c r="E7" s="7" t="s">
        <v>20</v>
      </c>
      <c r="F7" s="10"/>
      <c r="G7" s="10"/>
    </row>
    <row r="8" spans="1:7" s="2" customFormat="1" ht="15.75" customHeight="1" x14ac:dyDescent="0.25">
      <c r="A8" s="11" t="s">
        <v>3</v>
      </c>
      <c r="B8" s="23" t="s">
        <v>14</v>
      </c>
      <c r="C8" s="113" t="s">
        <v>24</v>
      </c>
      <c r="D8" s="12">
        <v>0.92</v>
      </c>
      <c r="E8" s="78">
        <f>D8*B3*E1</f>
        <v>48235.968000000001</v>
      </c>
      <c r="F8" s="5"/>
      <c r="G8" s="4"/>
    </row>
    <row r="9" spans="1:7" s="2" customFormat="1" ht="47.25" x14ac:dyDescent="0.25">
      <c r="A9" s="11" t="s">
        <v>4</v>
      </c>
      <c r="B9" s="23" t="s">
        <v>14</v>
      </c>
      <c r="C9" s="113" t="s">
        <v>24</v>
      </c>
      <c r="D9" s="12">
        <f>4.2+D10+D11+D12</f>
        <v>4.3833859745491166</v>
      </c>
      <c r="E9" s="78">
        <f>D9*E1*B3</f>
        <v>229822.67999999996</v>
      </c>
      <c r="F9" s="5"/>
      <c r="G9" s="4"/>
    </row>
    <row r="10" spans="1:7" s="2" customFormat="1" x14ac:dyDescent="0.25">
      <c r="A10" s="14" t="s">
        <v>5</v>
      </c>
      <c r="B10" s="23"/>
      <c r="C10" s="113" t="s">
        <v>24</v>
      </c>
      <c r="D10" s="12">
        <f>E10/E1/B3</f>
        <v>3.4712685770087584E-2</v>
      </c>
      <c r="E10" s="78">
        <v>1820</v>
      </c>
      <c r="F10" s="5"/>
      <c r="G10" s="4"/>
    </row>
    <row r="11" spans="1:7" s="2" customFormat="1" x14ac:dyDescent="0.25">
      <c r="A11" s="14" t="s">
        <v>6</v>
      </c>
      <c r="B11" s="23"/>
      <c r="C11" s="113" t="s">
        <v>24</v>
      </c>
      <c r="D11" s="12">
        <f>E11/E1/B3</f>
        <v>0.14867328877902897</v>
      </c>
      <c r="E11" s="78">
        <v>7795</v>
      </c>
      <c r="F11" s="5"/>
      <c r="G11" s="4"/>
    </row>
    <row r="12" spans="1:7" s="2" customFormat="1" x14ac:dyDescent="0.25">
      <c r="A12" s="14" t="s">
        <v>34</v>
      </c>
      <c r="B12" s="23"/>
      <c r="C12" s="113" t="s">
        <v>24</v>
      </c>
      <c r="D12" s="12">
        <f>E12/E1/B3</f>
        <v>0</v>
      </c>
      <c r="E12" s="78"/>
      <c r="F12" s="5"/>
      <c r="G12" s="4"/>
    </row>
    <row r="13" spans="1:7" s="2" customFormat="1" ht="47.25" x14ac:dyDescent="0.25">
      <c r="A13" s="11" t="s">
        <v>7</v>
      </c>
      <c r="B13" s="23" t="s">
        <v>14</v>
      </c>
      <c r="C13" s="113" t="s">
        <v>24</v>
      </c>
      <c r="D13" s="12">
        <f>E13/E1/B3</f>
        <v>5.6580609722603672</v>
      </c>
      <c r="E13" s="78">
        <f>8829*2.8*E1</f>
        <v>296654.39999999997</v>
      </c>
      <c r="F13" s="5"/>
      <c r="G13" s="4"/>
    </row>
    <row r="14" spans="1:7" s="2" customFormat="1" x14ac:dyDescent="0.25">
      <c r="A14" s="11" t="s">
        <v>8</v>
      </c>
      <c r="B14" s="88" t="s">
        <v>41</v>
      </c>
      <c r="C14" s="113" t="s">
        <v>24</v>
      </c>
      <c r="D14" s="12">
        <f>E14/E1/B3</f>
        <v>1.6200906344410877</v>
      </c>
      <c r="E14" s="78">
        <v>84942</v>
      </c>
      <c r="F14" s="5"/>
      <c r="G14" s="4"/>
    </row>
    <row r="15" spans="1:7" s="2" customFormat="1" ht="15.75" customHeight="1" x14ac:dyDescent="0.25">
      <c r="A15" s="11" t="s">
        <v>9</v>
      </c>
      <c r="B15" s="88" t="s">
        <v>41</v>
      </c>
      <c r="C15" s="113" t="s">
        <v>24</v>
      </c>
      <c r="D15" s="12">
        <v>0.43</v>
      </c>
      <c r="E15" s="78">
        <f>D15*E1*B3</f>
        <v>22545.072</v>
      </c>
      <c r="F15" s="5"/>
      <c r="G15" s="4"/>
    </row>
    <row r="16" spans="1:7" s="2" customFormat="1" ht="31.5" x14ac:dyDescent="0.25">
      <c r="A16" s="26" t="s">
        <v>62</v>
      </c>
      <c r="B16" s="24" t="s">
        <v>14</v>
      </c>
      <c r="C16" s="25" t="s">
        <v>24</v>
      </c>
      <c r="D16" s="15">
        <v>0.49</v>
      </c>
      <c r="E16" s="79">
        <f>D16*E1*B3</f>
        <v>25690.895999999997</v>
      </c>
      <c r="F16" s="5"/>
      <c r="G16" s="4"/>
    </row>
    <row r="17" spans="1:10" s="2" customFormat="1" ht="17.25" thickBot="1" x14ac:dyDescent="0.3">
      <c r="A17" s="26" t="s">
        <v>42</v>
      </c>
      <c r="B17" s="24" t="s">
        <v>14</v>
      </c>
      <c r="C17" s="25" t="s">
        <v>24</v>
      </c>
      <c r="D17" s="15">
        <v>0.18</v>
      </c>
      <c r="E17" s="79">
        <f>D17*E1*B3</f>
        <v>9437.4719999999998</v>
      </c>
      <c r="F17" s="9"/>
      <c r="G17" s="87"/>
      <c r="H17" s="89"/>
      <c r="I17" s="89"/>
      <c r="J17" s="89"/>
    </row>
    <row r="18" spans="1:10" s="2" customFormat="1" x14ac:dyDescent="0.25">
      <c r="A18" s="30" t="s">
        <v>43</v>
      </c>
      <c r="B18" s="31"/>
      <c r="C18" s="31"/>
      <c r="D18" s="32">
        <f>E18/E1/B3</f>
        <v>5.7083787268454946</v>
      </c>
      <c r="E18" s="80">
        <f>E19+E20+E21+E22+E23+E24+E25+E26+E27+E28+E29+E30+E31</f>
        <v>299292.58</v>
      </c>
      <c r="F18" s="5"/>
      <c r="G18" s="4"/>
    </row>
    <row r="19" spans="1:10" s="51" customFormat="1" ht="15.75" customHeight="1" x14ac:dyDescent="0.25">
      <c r="A19" s="11" t="s">
        <v>55</v>
      </c>
      <c r="B19" s="23" t="s">
        <v>56</v>
      </c>
      <c r="C19" s="47" t="s">
        <v>24</v>
      </c>
      <c r="D19" s="13"/>
      <c r="E19" s="78">
        <f>1541.44+584.73+664.95+845.44</f>
        <v>3636.56</v>
      </c>
      <c r="F19" s="5"/>
      <c r="G19" s="4"/>
    </row>
    <row r="20" spans="1:10" s="51" customFormat="1" ht="15.75" customHeight="1" x14ac:dyDescent="0.25">
      <c r="A20" s="11" t="s">
        <v>44</v>
      </c>
      <c r="B20" s="23" t="s">
        <v>45</v>
      </c>
      <c r="C20" s="47" t="s">
        <v>24</v>
      </c>
      <c r="D20" s="13"/>
      <c r="E20" s="78">
        <v>4281.26</v>
      </c>
      <c r="F20" s="5"/>
      <c r="G20" s="4"/>
    </row>
    <row r="21" spans="1:10" s="51" customFormat="1" ht="15.75" customHeight="1" x14ac:dyDescent="0.25">
      <c r="A21" s="11" t="s">
        <v>46</v>
      </c>
      <c r="B21" s="23" t="s">
        <v>45</v>
      </c>
      <c r="C21" s="47" t="s">
        <v>24</v>
      </c>
      <c r="D21" s="13"/>
      <c r="E21" s="78">
        <v>1987.33</v>
      </c>
      <c r="F21" s="5"/>
      <c r="G21" s="4"/>
    </row>
    <row r="22" spans="1:10" s="51" customFormat="1" ht="15.75" customHeight="1" x14ac:dyDescent="0.25">
      <c r="A22" s="11" t="s">
        <v>49</v>
      </c>
      <c r="B22" s="23" t="s">
        <v>45</v>
      </c>
      <c r="C22" s="47" t="s">
        <v>24</v>
      </c>
      <c r="D22" s="13"/>
      <c r="E22" s="78">
        <v>30720</v>
      </c>
      <c r="F22" s="5"/>
      <c r="G22" s="4"/>
    </row>
    <row r="23" spans="1:10" s="51" customFormat="1" ht="15.75" customHeight="1" x14ac:dyDescent="0.25">
      <c r="A23" s="11" t="s">
        <v>61</v>
      </c>
      <c r="B23" s="23" t="s">
        <v>47</v>
      </c>
      <c r="C23" s="47" t="s">
        <v>24</v>
      </c>
      <c r="D23" s="13"/>
      <c r="E23" s="78">
        <v>83299.44</v>
      </c>
      <c r="F23" s="5"/>
      <c r="G23" s="4"/>
    </row>
    <row r="24" spans="1:10" s="51" customFormat="1" ht="15.75" customHeight="1" x14ac:dyDescent="0.25">
      <c r="A24" s="11" t="s">
        <v>48</v>
      </c>
      <c r="B24" s="23" t="s">
        <v>47</v>
      </c>
      <c r="C24" s="47" t="s">
        <v>24</v>
      </c>
      <c r="D24" s="13"/>
      <c r="E24" s="78">
        <v>72600</v>
      </c>
      <c r="F24" s="5"/>
      <c r="G24" s="4"/>
    </row>
    <row r="25" spans="1:10" s="51" customFormat="1" ht="15.75" customHeight="1" x14ac:dyDescent="0.25">
      <c r="A25" s="11" t="s">
        <v>50</v>
      </c>
      <c r="B25" s="23" t="s">
        <v>51</v>
      </c>
      <c r="C25" s="47" t="s">
        <v>24</v>
      </c>
      <c r="D25" s="13"/>
      <c r="E25" s="78">
        <v>9170.85</v>
      </c>
      <c r="F25" s="5"/>
      <c r="G25" s="4"/>
    </row>
    <row r="26" spans="1:10" s="51" customFormat="1" ht="15.75" customHeight="1" x14ac:dyDescent="0.25">
      <c r="A26" s="11" t="s">
        <v>60</v>
      </c>
      <c r="B26" s="23" t="s">
        <v>18</v>
      </c>
      <c r="C26" s="47" t="s">
        <v>24</v>
      </c>
      <c r="D26" s="13"/>
      <c r="E26" s="78">
        <v>18989.060000000001</v>
      </c>
      <c r="F26" s="5"/>
      <c r="G26" s="4"/>
    </row>
    <row r="27" spans="1:10" s="51" customFormat="1" ht="15.75" customHeight="1" x14ac:dyDescent="0.25">
      <c r="A27" s="11" t="s">
        <v>52</v>
      </c>
      <c r="B27" s="23" t="s">
        <v>18</v>
      </c>
      <c r="C27" s="47" t="s">
        <v>24</v>
      </c>
      <c r="D27" s="13"/>
      <c r="E27" s="78">
        <v>12000</v>
      </c>
      <c r="F27" s="5"/>
      <c r="G27" s="4"/>
    </row>
    <row r="28" spans="1:10" s="51" customFormat="1" ht="15.75" customHeight="1" x14ac:dyDescent="0.25">
      <c r="A28" s="11" t="s">
        <v>53</v>
      </c>
      <c r="B28" s="23" t="s">
        <v>54</v>
      </c>
      <c r="C28" s="47" t="s">
        <v>24</v>
      </c>
      <c r="D28" s="13"/>
      <c r="E28" s="78">
        <v>51808.61</v>
      </c>
      <c r="F28" s="5"/>
      <c r="G28" s="4"/>
    </row>
    <row r="29" spans="1:10" s="51" customFormat="1" ht="15.75" customHeight="1" x14ac:dyDescent="0.25">
      <c r="A29" s="11" t="s">
        <v>57</v>
      </c>
      <c r="B29" s="23" t="s">
        <v>54</v>
      </c>
      <c r="C29" s="47" t="s">
        <v>24</v>
      </c>
      <c r="D29" s="13"/>
      <c r="E29" s="78">
        <v>2755.09</v>
      </c>
      <c r="F29" s="5"/>
      <c r="G29" s="4"/>
    </row>
    <row r="30" spans="1:10" s="51" customFormat="1" ht="15.75" customHeight="1" x14ac:dyDescent="0.25">
      <c r="A30" s="11" t="s">
        <v>58</v>
      </c>
      <c r="B30" s="23" t="s">
        <v>31</v>
      </c>
      <c r="C30" s="47" t="s">
        <v>24</v>
      </c>
      <c r="D30" s="13"/>
      <c r="E30" s="78">
        <v>7153.23</v>
      </c>
      <c r="F30" s="5"/>
      <c r="G30" s="4"/>
    </row>
    <row r="31" spans="1:10" s="51" customFormat="1" ht="15.75" customHeight="1" thickBot="1" x14ac:dyDescent="0.3">
      <c r="A31" s="90" t="s">
        <v>59</v>
      </c>
      <c r="B31" s="91" t="s">
        <v>36</v>
      </c>
      <c r="C31" s="92" t="s">
        <v>24</v>
      </c>
      <c r="D31" s="93"/>
      <c r="E31" s="115">
        <v>891.15</v>
      </c>
      <c r="F31" s="5"/>
      <c r="G31" s="4"/>
    </row>
    <row r="32" spans="1:10" s="22" customFormat="1" ht="15.75" customHeight="1" thickBot="1" x14ac:dyDescent="0.3">
      <c r="A32" s="94" t="s">
        <v>63</v>
      </c>
      <c r="B32" s="20"/>
      <c r="C32" s="20" t="s">
        <v>24</v>
      </c>
      <c r="D32" s="96">
        <f>E32/B3/E1</f>
        <v>1.4490829747627332</v>
      </c>
      <c r="E32" s="116">
        <f>D50+D51</f>
        <v>75976</v>
      </c>
      <c r="F32" s="28"/>
      <c r="G32" s="29"/>
      <c r="H32" s="21"/>
      <c r="I32" s="21"/>
      <c r="J32" s="21"/>
    </row>
    <row r="33" spans="1:10" s="2" customFormat="1" ht="16.5" thickBot="1" x14ac:dyDescent="0.3">
      <c r="A33" s="97" t="s">
        <v>10</v>
      </c>
      <c r="B33" s="98"/>
      <c r="C33" s="99" t="s">
        <v>24</v>
      </c>
      <c r="D33" s="100">
        <f>D8+D9+D13+D14+D15+D16+D18+D32+D17</f>
        <v>20.838999282858797</v>
      </c>
      <c r="E33" s="101">
        <f>E8+E9+E13+E14+E15+E16+E18+E32+E17</f>
        <v>1092597.068</v>
      </c>
      <c r="F33" s="38"/>
      <c r="G33" s="16"/>
    </row>
    <row r="34" spans="1:10" s="22" customFormat="1" ht="16.5" thickBot="1" x14ac:dyDescent="0.3">
      <c r="A34" s="127" t="s">
        <v>29</v>
      </c>
      <c r="B34" s="128"/>
      <c r="C34" s="128"/>
      <c r="D34" s="52" t="s">
        <v>32</v>
      </c>
      <c r="E34" s="53" t="s">
        <v>33</v>
      </c>
      <c r="F34" s="54"/>
      <c r="G34" s="28"/>
      <c r="H34" s="55"/>
      <c r="I34" s="21"/>
      <c r="J34" s="21"/>
    </row>
    <row r="35" spans="1:10" s="61" customFormat="1" ht="15.75" customHeight="1" x14ac:dyDescent="0.25">
      <c r="A35" s="58" t="s">
        <v>39</v>
      </c>
      <c r="B35" s="27"/>
      <c r="C35" s="59" t="s">
        <v>28</v>
      </c>
      <c r="D35" s="117">
        <v>46289</v>
      </c>
      <c r="E35" s="72"/>
      <c r="F35" s="39"/>
      <c r="G35" s="60"/>
    </row>
    <row r="36" spans="1:10" s="61" customFormat="1" x14ac:dyDescent="0.25">
      <c r="A36" s="14" t="s">
        <v>15</v>
      </c>
      <c r="B36" s="17"/>
      <c r="C36" s="62" t="s">
        <v>28</v>
      </c>
      <c r="D36" s="118">
        <f>475*E1</f>
        <v>5700</v>
      </c>
      <c r="E36" s="73"/>
      <c r="F36" s="39"/>
      <c r="G36" s="60"/>
    </row>
    <row r="37" spans="1:10" s="61" customFormat="1" ht="15.75" customHeight="1" x14ac:dyDescent="0.25">
      <c r="A37" s="14" t="s">
        <v>64</v>
      </c>
      <c r="B37" s="17"/>
      <c r="C37" s="62" t="s">
        <v>28</v>
      </c>
      <c r="D37" s="118">
        <f>4201.9+2597.83+255.91</f>
        <v>7055.6399999999994</v>
      </c>
      <c r="E37" s="73"/>
      <c r="F37" s="40"/>
      <c r="G37" s="60"/>
    </row>
    <row r="38" spans="1:10" s="64" customFormat="1" ht="15.75" customHeight="1" x14ac:dyDescent="0.25">
      <c r="A38" s="14" t="s">
        <v>35</v>
      </c>
      <c r="B38" s="17"/>
      <c r="C38" s="62" t="s">
        <v>28</v>
      </c>
      <c r="D38" s="118">
        <f>B5</f>
        <v>1023965.7120000001</v>
      </c>
      <c r="E38" s="73"/>
      <c r="F38" s="41"/>
      <c r="G38" s="63"/>
    </row>
    <row r="39" spans="1:10" s="64" customFormat="1" ht="15.75" customHeight="1" x14ac:dyDescent="0.25">
      <c r="A39" s="56" t="str">
        <f>A33</f>
        <v>итого расходы</v>
      </c>
      <c r="B39" s="57"/>
      <c r="C39" s="65" t="str">
        <f>C33</f>
        <v>руб</v>
      </c>
      <c r="D39" s="74"/>
      <c r="E39" s="75">
        <f>E33</f>
        <v>1092597.068</v>
      </c>
      <c r="F39" s="41"/>
      <c r="G39" s="63"/>
    </row>
    <row r="40" spans="1:10" s="69" customFormat="1" ht="15.75" customHeight="1" thickBot="1" x14ac:dyDescent="0.3">
      <c r="A40" s="42" t="s">
        <v>17</v>
      </c>
      <c r="B40" s="33"/>
      <c r="C40" s="66" t="s">
        <v>28</v>
      </c>
      <c r="D40" s="76"/>
      <c r="E40" s="77">
        <f>D35+D36+D37+D38-E39</f>
        <v>-9586.7160000000149</v>
      </c>
      <c r="F40" s="43"/>
      <c r="G40" s="67"/>
      <c r="H40" s="68"/>
      <c r="I40" s="68"/>
      <c r="J40" s="68"/>
    </row>
    <row r="41" spans="1:10" s="2" customFormat="1" ht="16.5" customHeight="1" x14ac:dyDescent="0.25">
      <c r="A41" s="124" t="s">
        <v>40</v>
      </c>
      <c r="B41" s="125"/>
      <c r="C41" s="125"/>
      <c r="D41" s="125"/>
      <c r="E41" s="126"/>
      <c r="F41" s="44"/>
    </row>
    <row r="42" spans="1:10" s="51" customFormat="1" ht="15.75" customHeight="1" x14ac:dyDescent="0.25">
      <c r="A42" s="46" t="s">
        <v>26</v>
      </c>
      <c r="B42" s="122" t="s">
        <v>65</v>
      </c>
      <c r="C42" s="122" t="s">
        <v>30</v>
      </c>
      <c r="D42" s="129"/>
      <c r="E42" s="130"/>
      <c r="F42" s="5"/>
      <c r="G42" s="50"/>
      <c r="H42" s="50"/>
      <c r="I42" s="50"/>
    </row>
    <row r="43" spans="1:10" s="51" customFormat="1" ht="63" x14ac:dyDescent="0.25">
      <c r="A43" s="11"/>
      <c r="B43" s="123"/>
      <c r="C43" s="95" t="s">
        <v>66</v>
      </c>
      <c r="D43" s="95" t="s">
        <v>67</v>
      </c>
      <c r="E43" s="81" t="s">
        <v>37</v>
      </c>
      <c r="F43" s="5"/>
      <c r="G43" s="50"/>
      <c r="H43" s="50"/>
      <c r="I43" s="50"/>
    </row>
    <row r="44" spans="1:10" s="2" customFormat="1" ht="15.75" customHeight="1" x14ac:dyDescent="0.25">
      <c r="A44" s="18" t="s">
        <v>68</v>
      </c>
      <c r="B44" s="70">
        <v>773262</v>
      </c>
      <c r="C44" s="70">
        <v>773306</v>
      </c>
      <c r="D44" s="70"/>
      <c r="E44" s="71"/>
      <c r="F44" s="45"/>
    </row>
    <row r="45" spans="1:10" s="2" customFormat="1" ht="15.75" customHeight="1" x14ac:dyDescent="0.25">
      <c r="A45" s="18" t="s">
        <v>69</v>
      </c>
      <c r="B45" s="70">
        <v>375356</v>
      </c>
      <c r="C45" s="70">
        <v>333399</v>
      </c>
      <c r="D45" s="70">
        <v>49201</v>
      </c>
      <c r="E45" s="71"/>
      <c r="F45" s="45"/>
    </row>
    <row r="46" spans="1:10" s="2" customFormat="1" x14ac:dyDescent="0.25">
      <c r="A46" s="18" t="s">
        <v>70</v>
      </c>
      <c r="B46" s="70">
        <v>79565</v>
      </c>
      <c r="C46" s="70">
        <v>75498</v>
      </c>
      <c r="D46" s="70">
        <v>5028</v>
      </c>
      <c r="E46" s="71"/>
      <c r="F46" s="45"/>
    </row>
    <row r="47" spans="1:10" s="2" customFormat="1" x14ac:dyDescent="0.25">
      <c r="A47" s="18" t="s">
        <v>71</v>
      </c>
      <c r="B47" s="70">
        <v>140143</v>
      </c>
      <c r="C47" s="70">
        <v>130567</v>
      </c>
      <c r="D47" s="70">
        <v>12187</v>
      </c>
      <c r="E47" s="71"/>
      <c r="F47" s="45"/>
    </row>
    <row r="48" spans="1:10" s="2" customFormat="1" x14ac:dyDescent="0.25">
      <c r="A48" s="18" t="s">
        <v>72</v>
      </c>
      <c r="B48" s="70">
        <v>249261</v>
      </c>
      <c r="C48" s="70">
        <v>228832</v>
      </c>
      <c r="D48" s="70">
        <v>23168</v>
      </c>
      <c r="E48" s="71">
        <v>53</v>
      </c>
      <c r="F48" s="45"/>
    </row>
    <row r="49" spans="1:8" s="2" customFormat="1" ht="16.5" thickBot="1" x14ac:dyDescent="0.3">
      <c r="A49" s="102" t="s">
        <v>73</v>
      </c>
      <c r="B49" s="82">
        <v>32306</v>
      </c>
      <c r="C49" s="82">
        <v>32306</v>
      </c>
      <c r="D49" s="82"/>
      <c r="E49" s="83"/>
      <c r="F49" s="45"/>
    </row>
    <row r="50" spans="1:8" s="2" customFormat="1" ht="16.5" thickBot="1" x14ac:dyDescent="0.3">
      <c r="A50" s="103" t="s">
        <v>27</v>
      </c>
      <c r="B50" s="84">
        <f>SUM(B44:B49)</f>
        <v>1649893</v>
      </c>
      <c r="C50" s="84">
        <f>SUM(C44:C49)</f>
        <v>1573908</v>
      </c>
      <c r="D50" s="84">
        <f>SUM(D45:D49)</f>
        <v>89584</v>
      </c>
      <c r="E50" s="85">
        <f>SUM(E44:E48)</f>
        <v>53</v>
      </c>
      <c r="F50" s="9"/>
    </row>
    <row r="51" spans="1:8" s="61" customFormat="1" ht="15.75" customHeight="1" thickBot="1" x14ac:dyDescent="0.3">
      <c r="A51" s="104" t="s">
        <v>74</v>
      </c>
      <c r="B51" s="105"/>
      <c r="C51" s="105"/>
      <c r="D51" s="105">
        <f>B46+B47+B48-C46-C47-C48-D46-D47-D48-E48+B45-C45-D45</f>
        <v>-13608</v>
      </c>
      <c r="E51" s="106"/>
      <c r="F51" s="86"/>
    </row>
    <row r="52" spans="1:8" s="1" customFormat="1" x14ac:dyDescent="0.25">
      <c r="A52" s="119" t="s">
        <v>75</v>
      </c>
      <c r="B52" s="120"/>
      <c r="C52" s="120"/>
      <c r="D52" s="86" t="s">
        <v>76</v>
      </c>
      <c r="E52" s="107">
        <v>1271.9000000000001</v>
      </c>
      <c r="F52" s="9"/>
      <c r="G52" s="2"/>
      <c r="H52" s="2"/>
    </row>
    <row r="53" spans="1:8" s="2" customFormat="1" x14ac:dyDescent="0.25">
      <c r="A53" s="119" t="s">
        <v>77</v>
      </c>
      <c r="B53" s="120"/>
      <c r="C53" s="120"/>
      <c r="D53" s="86" t="s">
        <v>76</v>
      </c>
      <c r="E53" s="107">
        <v>1188.9100000000001</v>
      </c>
      <c r="F53" s="5"/>
      <c r="G53" s="108"/>
    </row>
    <row r="54" spans="1:8" s="2" customFormat="1" x14ac:dyDescent="0.25">
      <c r="A54" s="119" t="s">
        <v>78</v>
      </c>
      <c r="B54" s="121"/>
      <c r="C54" s="121"/>
      <c r="D54" s="86" t="s">
        <v>76</v>
      </c>
      <c r="E54" s="107">
        <v>0</v>
      </c>
      <c r="F54" s="5"/>
      <c r="G54" s="108"/>
    </row>
    <row r="55" spans="1:8" s="1" customFormat="1" x14ac:dyDescent="0.25">
      <c r="A55" s="109" t="s">
        <v>79</v>
      </c>
      <c r="B55" s="110"/>
      <c r="C55" s="110"/>
      <c r="D55" s="111" t="s">
        <v>76</v>
      </c>
      <c r="E55" s="112">
        <f>E53-E54</f>
        <v>1188.9100000000001</v>
      </c>
      <c r="F55" s="5"/>
      <c r="G55" s="108"/>
    </row>
    <row r="56" spans="1:8" s="1" customFormat="1" x14ac:dyDescent="0.25">
      <c r="A56" s="19" t="s">
        <v>11</v>
      </c>
      <c r="B56" s="9"/>
      <c r="C56" s="9"/>
      <c r="D56" s="9"/>
      <c r="E56" s="9"/>
      <c r="F56" s="9"/>
      <c r="G56" s="2"/>
      <c r="H56" s="2"/>
    </row>
  </sheetData>
  <mergeCells count="7">
    <mergeCell ref="A53:C53"/>
    <mergeCell ref="A54:C54"/>
    <mergeCell ref="B42:B43"/>
    <mergeCell ref="A41:E41"/>
    <mergeCell ref="A34:C34"/>
    <mergeCell ref="C42:E42"/>
    <mergeCell ref="A52:C52"/>
  </mergeCells>
  <pageMargins left="0.31496062992125984" right="0.31496062992125984" top="0.35433070866141736" bottom="0.35433070866141736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2019-02-08T11:27:12Z</cp:lastPrinted>
  <dcterms:created xsi:type="dcterms:W3CDTF">2016-04-22T06:39:22Z</dcterms:created>
  <dcterms:modified xsi:type="dcterms:W3CDTF">2019-02-18T10:37:41Z</dcterms:modified>
</cp:coreProperties>
</file>