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ст\2018\"/>
    </mc:Choice>
  </mc:AlternateContent>
  <bookViews>
    <workbookView xWindow="360" yWindow="45" windowWidth="17400" windowHeight="10110"/>
  </bookViews>
  <sheets>
    <sheet name="Лист1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D9" i="1" l="1"/>
  <c r="E13" i="1" l="1"/>
  <c r="E28" i="1" l="1"/>
  <c r="D47" i="1"/>
  <c r="E44" i="1"/>
  <c r="D46" i="1" l="1"/>
  <c r="E46" i="1" l="1"/>
  <c r="C46" i="1"/>
  <c r="B46" i="1"/>
  <c r="D33" i="1" l="1"/>
  <c r="E19" i="1" l="1"/>
  <c r="E18" i="1" l="1"/>
  <c r="E17" i="1" l="1"/>
  <c r="C29" i="1"/>
  <c r="D12" i="1"/>
  <c r="D32" i="1"/>
  <c r="C35" i="1"/>
  <c r="A35" i="1"/>
  <c r="D28" i="1" l="1"/>
  <c r="D13" i="1" l="1"/>
  <c r="D11" i="1"/>
  <c r="E16" i="1"/>
  <c r="E15" i="1"/>
  <c r="D14" i="1"/>
  <c r="D10" i="1"/>
  <c r="E8" i="1"/>
  <c r="D34" i="1"/>
  <c r="D17" i="1" l="1"/>
  <c r="D29" i="1" l="1"/>
  <c r="E9" i="1"/>
  <c r="E29" i="1" s="1"/>
  <c r="E35" i="1" s="1"/>
  <c r="D36" i="1" s="1"/>
</calcChain>
</file>

<file path=xl/sharedStrings.xml><?xml version="1.0" encoding="utf-8"?>
<sst xmlns="http://schemas.openxmlformats.org/spreadsheetml/2006/main" count="100" uniqueCount="71">
  <si>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</si>
  <si>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</si>
  <si>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</si>
  <si>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</si>
  <si>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</si>
  <si>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</si>
  <si>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</si>
  <si>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</si>
  <si>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</si>
  <si>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</si>
  <si>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</si>
  <si>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</si>
  <si>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</si>
  <si>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</si>
  <si>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</si>
  <si>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</si>
  <si>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 Университетская, д.27</t>
  </si>
  <si>
    <t>Остаток средств на конец периода (+ есть средства, -задолженность)</t>
  </si>
  <si>
    <t>сентябрь</t>
  </si>
  <si>
    <t>единица измерения работы и услуги</t>
  </si>
  <si>
    <t>Цена выполненной работы и услуги в руб.</t>
  </si>
  <si>
    <t>Начислено за данный период по статье "содержание помещения", руб</t>
  </si>
  <si>
    <t>Кол-во месяцев</t>
  </si>
  <si>
    <t>Стоимость выполн.работы /услуги на 1 кв.м.</t>
  </si>
  <si>
    <t>руб</t>
  </si>
  <si>
    <t>Площадь дома, м2</t>
  </si>
  <si>
    <t>Ресурсоснабжающая организация (РСО)</t>
  </si>
  <si>
    <t>ИТОГО</t>
  </si>
  <si>
    <t>руб.</t>
  </si>
  <si>
    <t>7.Работы по ремонту общедомового имущества всего, в т.ч.</t>
  </si>
  <si>
    <t>Финансовый счет дома</t>
  </si>
  <si>
    <t>Всего начислено УК Атал</t>
  </si>
  <si>
    <t>Приход,руб</t>
  </si>
  <si>
    <t>Расход,руб</t>
  </si>
  <si>
    <t>*электроизмерительные работы</t>
  </si>
  <si>
    <t>Начислено собственникам</t>
  </si>
  <si>
    <t>декабрь</t>
  </si>
  <si>
    <t>прочим потребит. и на производ. нужды</t>
  </si>
  <si>
    <t>2018 г</t>
  </si>
  <si>
    <t>Остаток средств на 01/01/2018 г (+ есть средства, -задолженность)</t>
  </si>
  <si>
    <t>Отчет по предоставлению коммунальных услуг по жилым помещениям за 2018 г</t>
  </si>
  <si>
    <t>по графику</t>
  </si>
  <si>
    <t>апрель</t>
  </si>
  <si>
    <t>июнь</t>
  </si>
  <si>
    <t>работы по технич.диагностир-ю внутридом.газового оборудования</t>
  </si>
  <si>
    <t>установка новых почтовых ящиков п.6</t>
  </si>
  <si>
    <t>июль</t>
  </si>
  <si>
    <t>ремонт балк.козырьков и экранов лоджий над квартирами верхних этажей кв.20,35,43,44,51,52,63,64,71,72</t>
  </si>
  <si>
    <t>ремонт кровли козырьков входов в подъезды 1,2,4,8</t>
  </si>
  <si>
    <t>октябрь</t>
  </si>
  <si>
    <t>замена электропроводки квартирных стояков в электрощитках п.3,4,5</t>
  </si>
  <si>
    <t>работы на общедомовой системе отопления кв.43,71 неж.помещ.</t>
  </si>
  <si>
    <t>февр,авг,окт</t>
  </si>
  <si>
    <t>работы на общедомовой системе канализации п.7, кв.20,43</t>
  </si>
  <si>
    <t>апр,авг,дек</t>
  </si>
  <si>
    <t>замена электр.автоматов в электрощитках п.1</t>
  </si>
  <si>
    <t>работы на общедомовой системе ХВС кв.29</t>
  </si>
  <si>
    <t>замена задвижек в теплоузлах №1,2</t>
  </si>
  <si>
    <t xml:space="preserve">6.Обеспечение устранения аварий в соответствии с установленными предельными сроками на внутридомовых инженерных системах в доме. </t>
  </si>
  <si>
    <t>8. Расходы на коммун.услуги в целях содержания общего имущества дома</t>
  </si>
  <si>
    <t>Получено средств от применения повыш.коэфф-та к квартирам без ИПУ</t>
  </si>
  <si>
    <t>Предоставлено услуг РСО</t>
  </si>
  <si>
    <t>по индивид.потреблению</t>
  </si>
  <si>
    <t>содержание общего имущества дома</t>
  </si>
  <si>
    <t>ООО "Коммун. Технологии", МУП "Теплосеть" с 01.09.18 г.(отопление),руб</t>
  </si>
  <si>
    <t>ООО"Ком.Технологии",МУП"Теплосеть" с 01.09.18 г.(горячее водоснабж.),руб</t>
  </si>
  <si>
    <t>АО "Водоканал" (холодное водоснабжение), руб</t>
  </si>
  <si>
    <t>АО "Водоканал" (отведение сточных вод), руб</t>
  </si>
  <si>
    <t>АО "Чувашская энергосбытовая компания" (электроэнергия), руб</t>
  </si>
  <si>
    <t>ООО МВК "Экоцентр" (обращение с ТКО) с 01.10.2018 г, руб</t>
  </si>
  <si>
    <t>Экономия расходов на коммун.услуги на содерж.общего имущества дома,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</si>
</sst>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/>
    <xf numFmtId="0" fontId="5" fillId="0" borderId="0" xfId="0" applyFont="1" applyFill="1" applyAlignment="1">
      <alignment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2" fontId="5" fillId="0" borderId="11" xfId="0" applyNumberFormat="1" applyFont="1" applyFill="1" applyBorder="1" applyAlignment="1">
      <alignment vertical="top" wrapText="1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 applyAlignment="1">
      <alignment horizontal="center" vertical="top"/>
    </xf>
    <xf numFmtId="0" fontId="2" fillId="0" borderId="0" xfId="0" applyFont="1" applyFill="1"/>
    <xf numFmtId="0" fontId="6" fillId="0" borderId="1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2" fillId="0" borderId="0" xfId="0" applyFont="1" applyFill="1" applyBorder="1"/>
    <xf numFmtId="0" fontId="5" fillId="0" borderId="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1" fontId="5" fillId="0" borderId="4" xfId="0" applyNumberFormat="1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1" fontId="5" fillId="0" borderId="0" xfId="0" applyNumberFormat="1" applyFont="1" applyFill="1" applyAlignment="1">
      <alignment horizontal="right" vertical="top" wrapText="1"/>
    </xf>
    <xf numFmtId="1" fontId="4" fillId="0" borderId="0" xfId="0" applyNumberFormat="1" applyFont="1" applyFill="1" applyAlignment="1">
      <alignment vertical="top" wrapText="1"/>
    </xf>
    <xf numFmtId="1" fontId="5" fillId="0" borderId="0" xfId="0" applyNumberFormat="1" applyFont="1" applyFill="1" applyAlignment="1">
      <alignment vertical="top" wrapText="1"/>
    </xf>
    <xf numFmtId="2" fontId="4" fillId="0" borderId="0" xfId="0" applyNumberFormat="1" applyFont="1" applyFill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2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1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9" fillId="0" borderId="0" xfId="0" applyFont="1" applyFill="1"/>
    <xf numFmtId="0" fontId="0" fillId="0" borderId="0" xfId="0" applyFont="1" applyFill="1"/>
    <xf numFmtId="0" fontId="4" fillId="2" borderId="23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center" vertical="top" wrapText="1"/>
    </xf>
    <xf numFmtId="0" fontId="10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11" fillId="0" borderId="0" xfId="0" applyFont="1" applyFill="1"/>
    <xf numFmtId="0" fontId="6" fillId="0" borderId="11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10" fillId="0" borderId="0" xfId="0" applyFont="1" applyFill="1" applyBorder="1"/>
    <xf numFmtId="0" fontId="5" fillId="0" borderId="1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2" fontId="4" fillId="2" borderId="7" xfId="0" applyNumberFormat="1" applyFont="1" applyFill="1" applyBorder="1" applyAlignment="1">
      <alignment vertical="top" wrapText="1"/>
    </xf>
    <xf numFmtId="165" fontId="5" fillId="0" borderId="1" xfId="1" applyNumberFormat="1" applyFont="1" applyFill="1" applyBorder="1" applyAlignment="1">
      <alignment vertical="top"/>
    </xf>
    <xf numFmtId="165" fontId="5" fillId="0" borderId="3" xfId="1" applyNumberFormat="1" applyFont="1" applyFill="1" applyBorder="1" applyAlignment="1">
      <alignment vertical="top"/>
    </xf>
    <xf numFmtId="165" fontId="6" fillId="0" borderId="21" xfId="1" applyNumberFormat="1" applyFont="1" applyFill="1" applyBorder="1" applyAlignment="1">
      <alignment vertical="top" wrapText="1"/>
    </xf>
    <xf numFmtId="165" fontId="6" fillId="0" borderId="3" xfId="1" applyNumberFormat="1" applyFont="1" applyFill="1" applyBorder="1" applyAlignment="1">
      <alignment vertical="top" wrapText="1"/>
    </xf>
    <xf numFmtId="165" fontId="6" fillId="0" borderId="11" xfId="1" applyNumberFormat="1" applyFont="1" applyFill="1" applyBorder="1" applyAlignment="1">
      <alignment vertical="top" wrapText="1"/>
    </xf>
    <xf numFmtId="165" fontId="6" fillId="0" borderId="12" xfId="1" applyNumberFormat="1" applyFont="1" applyFill="1" applyBorder="1" applyAlignment="1">
      <alignment vertical="top" wrapText="1"/>
    </xf>
    <xf numFmtId="165" fontId="8" fillId="2" borderId="11" xfId="1" applyNumberFormat="1" applyFont="1" applyFill="1" applyBorder="1" applyAlignment="1">
      <alignment vertical="top" wrapText="1"/>
    </xf>
    <xf numFmtId="165" fontId="8" fillId="2" borderId="12" xfId="1" applyNumberFormat="1" applyFont="1" applyFill="1" applyBorder="1" applyAlignment="1">
      <alignment vertical="top" wrapText="1"/>
    </xf>
    <xf numFmtId="165" fontId="5" fillId="0" borderId="3" xfId="1" applyNumberFormat="1" applyFont="1" applyFill="1" applyBorder="1" applyAlignment="1">
      <alignment vertical="top" wrapText="1"/>
    </xf>
    <xf numFmtId="165" fontId="5" fillId="0" borderId="12" xfId="1" applyNumberFormat="1" applyFont="1" applyFill="1" applyBorder="1" applyAlignment="1">
      <alignment vertical="top" wrapText="1"/>
    </xf>
    <xf numFmtId="165" fontId="4" fillId="2" borderId="8" xfId="1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vertical="top" wrapText="1"/>
    </xf>
    <xf numFmtId="165" fontId="5" fillId="0" borderId="11" xfId="1" applyNumberFormat="1" applyFont="1" applyFill="1" applyBorder="1" applyAlignment="1">
      <alignment vertical="top"/>
    </xf>
    <xf numFmtId="165" fontId="5" fillId="0" borderId="12" xfId="1" applyNumberFormat="1" applyFont="1" applyFill="1" applyBorder="1" applyAlignment="1">
      <alignment vertical="top"/>
    </xf>
    <xf numFmtId="165" fontId="4" fillId="0" borderId="14" xfId="1" applyNumberFormat="1" applyFont="1" applyFill="1" applyBorder="1" applyAlignment="1">
      <alignment vertical="top"/>
    </xf>
    <xf numFmtId="165" fontId="4" fillId="0" borderId="15" xfId="1" applyNumberFormat="1" applyFont="1" applyFill="1" applyBorder="1" applyAlignment="1">
      <alignment vertical="top"/>
    </xf>
    <xf numFmtId="2" fontId="5" fillId="0" borderId="18" xfId="0" applyNumberFormat="1" applyFont="1" applyFill="1" applyBorder="1" applyAlignment="1">
      <alignment vertical="top" wrapText="1"/>
    </xf>
    <xf numFmtId="165" fontId="4" fillId="0" borderId="17" xfId="1" applyNumberFormat="1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vertical="top" wrapText="1"/>
    </xf>
    <xf numFmtId="1" fontId="4" fillId="2" borderId="14" xfId="0" applyNumberFormat="1" applyFont="1" applyFill="1" applyBorder="1" applyAlignment="1">
      <alignment vertical="top" wrapText="1"/>
    </xf>
    <xf numFmtId="1" fontId="5" fillId="2" borderId="14" xfId="0" applyNumberFormat="1" applyFont="1" applyFill="1" applyBorder="1" applyAlignment="1">
      <alignment horizontal="center" vertical="top" wrapText="1"/>
    </xf>
    <xf numFmtId="2" fontId="4" fillId="2" borderId="15" xfId="0" applyNumberFormat="1" applyFont="1" applyFill="1" applyBorder="1" applyAlignment="1">
      <alignment vertical="top" wrapText="1"/>
    </xf>
    <xf numFmtId="165" fontId="4" fillId="2" borderId="15" xfId="1" applyNumberFormat="1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165" fontId="6" fillId="0" borderId="26" xfId="1" applyNumberFormat="1" applyFont="1" applyFill="1" applyBorder="1" applyAlignment="1">
      <alignment vertical="top"/>
    </xf>
    <xf numFmtId="165" fontId="6" fillId="0" borderId="27" xfId="1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165" fontId="6" fillId="0" borderId="20" xfId="1" applyNumberFormat="1" applyFont="1" applyFill="1" applyBorder="1" applyAlignment="1">
      <alignment vertical="top" wrapText="1"/>
    </xf>
    <xf numFmtId="165" fontId="6" fillId="0" borderId="1" xfId="1" applyNumberFormat="1" applyFont="1" applyFill="1" applyBorder="1" applyAlignment="1">
      <alignment vertical="top" wrapText="1"/>
    </xf>
    <xf numFmtId="165" fontId="5" fillId="0" borderId="5" xfId="1" applyNumberFormat="1" applyFont="1" applyFill="1" applyBorder="1" applyAlignment="1">
      <alignment vertical="top" wrapText="1"/>
    </xf>
    <xf numFmtId="165" fontId="4" fillId="0" borderId="0" xfId="1" applyNumberFormat="1" applyFont="1" applyFill="1" applyAlignment="1">
      <alignment horizontal="right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4" fillId="0" borderId="6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topLeftCell="A34" zoomScale="75" zoomScaleNormal="75" workbookViewId="0">
      <selection activeCell="F39" sqref="F39:F47"/>
    </sheetView>
  </sheetViews>
  <sheetFormatPr defaultRowHeight="15.75" x14ac:dyDescent="0.25"/>
  <cols>
    <col min="1" max="1" width="79.28515625" style="6" customWidth="1"/>
    <col min="2" max="2" width="13.7109375" style="6" customWidth="1"/>
    <col min="3" max="3" width="13.42578125" style="6" customWidth="1"/>
    <col min="4" max="5" width="13.85546875" style="6" customWidth="1"/>
    <col min="6" max="6" width="10.7109375" style="6" bestFit="1" customWidth="1"/>
    <col min="7" max="7" width="9.140625" style="50"/>
  </cols>
  <sheetData>
    <row r="1" spans="1:9" s="15" customFormat="1" ht="31.5" x14ac:dyDescent="0.25">
      <c r="A1" s="35" t="s">
        <v>12</v>
      </c>
      <c r="B1" s="6"/>
      <c r="C1" s="6" t="s">
        <v>38</v>
      </c>
      <c r="D1" s="36" t="s">
        <v>22</v>
      </c>
      <c r="E1" s="36">
        <v>12</v>
      </c>
      <c r="F1" s="6"/>
      <c r="G1" s="6"/>
    </row>
    <row r="2" spans="1:9" s="15" customFormat="1" ht="15.75" customHeight="1" x14ac:dyDescent="0.25">
      <c r="A2" s="37" t="s">
        <v>16</v>
      </c>
      <c r="B2" s="6"/>
      <c r="C2" s="6"/>
      <c r="D2" s="6"/>
      <c r="E2" s="49"/>
      <c r="F2" s="6"/>
      <c r="G2" s="6"/>
    </row>
    <row r="3" spans="1:9" s="15" customFormat="1" ht="15.75" customHeight="1" x14ac:dyDescent="0.25">
      <c r="A3" s="6" t="s">
        <v>25</v>
      </c>
      <c r="B3" s="6">
        <v>5250.6</v>
      </c>
      <c r="C3" s="6"/>
      <c r="D3" s="6"/>
      <c r="E3" s="38"/>
      <c r="F3" s="6"/>
      <c r="G3" s="6"/>
    </row>
    <row r="4" spans="1:9" s="15" customFormat="1" ht="15.75" customHeight="1" x14ac:dyDescent="0.25">
      <c r="A4" s="6" t="s">
        <v>0</v>
      </c>
      <c r="B4" s="6">
        <v>21.36</v>
      </c>
      <c r="C4" s="6">
        <v>19.46</v>
      </c>
      <c r="D4" s="6"/>
      <c r="E4" s="6"/>
      <c r="F4" s="6"/>
      <c r="G4" s="6"/>
    </row>
    <row r="5" spans="1:9" s="15" customFormat="1" ht="15.75" customHeight="1" x14ac:dyDescent="0.25">
      <c r="A5" s="6" t="s">
        <v>21</v>
      </c>
      <c r="B5" s="106">
        <v>1315936</v>
      </c>
      <c r="C5" s="40"/>
      <c r="D5" s="40"/>
      <c r="E5" s="6"/>
      <c r="F5" s="40"/>
      <c r="G5" s="6"/>
    </row>
    <row r="6" spans="1:9" s="15" customFormat="1" ht="15.75" customHeight="1" thickBot="1" x14ac:dyDescent="0.3">
      <c r="A6" s="6" t="s">
        <v>1</v>
      </c>
      <c r="B6" s="6">
        <v>99.44</v>
      </c>
      <c r="C6" s="6"/>
      <c r="D6" s="6"/>
      <c r="E6" s="6"/>
      <c r="F6" s="40"/>
      <c r="G6" s="2"/>
      <c r="H6" s="16"/>
      <c r="I6" s="16"/>
    </row>
    <row r="7" spans="1:9" s="17" customFormat="1" ht="66" customHeight="1" x14ac:dyDescent="0.25">
      <c r="A7" s="3" t="s">
        <v>2</v>
      </c>
      <c r="B7" s="5" t="s">
        <v>13</v>
      </c>
      <c r="C7" s="5" t="s">
        <v>19</v>
      </c>
      <c r="D7" s="5" t="s">
        <v>23</v>
      </c>
      <c r="E7" s="4" t="s">
        <v>20</v>
      </c>
      <c r="F7" s="7"/>
      <c r="G7" s="7"/>
    </row>
    <row r="8" spans="1:9" s="15" customFormat="1" ht="17.25" customHeight="1" x14ac:dyDescent="0.25">
      <c r="A8" s="8" t="s">
        <v>3</v>
      </c>
      <c r="B8" s="91" t="s">
        <v>14</v>
      </c>
      <c r="C8" s="102" t="s">
        <v>24</v>
      </c>
      <c r="D8" s="9">
        <v>0.92</v>
      </c>
      <c r="E8" s="79">
        <f>D8*B3*E1</f>
        <v>57966.624000000011</v>
      </c>
      <c r="F8" s="6"/>
      <c r="G8" s="6"/>
    </row>
    <row r="9" spans="1:9" s="15" customFormat="1" ht="47.25" x14ac:dyDescent="0.25">
      <c r="A9" s="8" t="s">
        <v>4</v>
      </c>
      <c r="B9" s="91" t="s">
        <v>14</v>
      </c>
      <c r="C9" s="102" t="s">
        <v>24</v>
      </c>
      <c r="D9" s="9">
        <f>4.2+D10+D11+D12</f>
        <v>4.2933226678855752</v>
      </c>
      <c r="E9" s="79">
        <f>D9*E1*B3</f>
        <v>270510.24</v>
      </c>
      <c r="F9" s="6"/>
      <c r="G9" s="6"/>
    </row>
    <row r="10" spans="1:9" s="15" customFormat="1" x14ac:dyDescent="0.25">
      <c r="A10" s="11" t="s">
        <v>5</v>
      </c>
      <c r="B10" s="91"/>
      <c r="C10" s="102" t="s">
        <v>24</v>
      </c>
      <c r="D10" s="9">
        <f>E10/E1/B3</f>
        <v>9.3322667885574973E-2</v>
      </c>
      <c r="E10" s="79">
        <v>5880</v>
      </c>
      <c r="F10" s="6"/>
      <c r="G10" s="6"/>
    </row>
    <row r="11" spans="1:9" s="15" customFormat="1" x14ac:dyDescent="0.25">
      <c r="A11" s="11" t="s">
        <v>6</v>
      </c>
      <c r="B11" s="91"/>
      <c r="C11" s="102" t="s">
        <v>24</v>
      </c>
      <c r="D11" s="9">
        <f>E11/E1/B3</f>
        <v>0</v>
      </c>
      <c r="E11" s="79">
        <v>0</v>
      </c>
      <c r="F11" s="6"/>
      <c r="G11" s="6"/>
    </row>
    <row r="12" spans="1:9" s="15" customFormat="1" x14ac:dyDescent="0.25">
      <c r="A12" s="11" t="s">
        <v>34</v>
      </c>
      <c r="B12" s="91"/>
      <c r="C12" s="102" t="s">
        <v>24</v>
      </c>
      <c r="D12" s="9">
        <f>E12/B3/E1</f>
        <v>0</v>
      </c>
      <c r="E12" s="79"/>
      <c r="F12" s="6"/>
      <c r="G12" s="6"/>
    </row>
    <row r="13" spans="1:9" s="15" customFormat="1" ht="47.25" x14ac:dyDescent="0.25">
      <c r="A13" s="8" t="s">
        <v>7</v>
      </c>
      <c r="B13" s="91" t="s">
        <v>14</v>
      </c>
      <c r="C13" s="102" t="s">
        <v>24</v>
      </c>
      <c r="D13" s="9">
        <f>E13/E1/B3</f>
        <v>5.5860282634365586</v>
      </c>
      <c r="E13" s="79">
        <f>10475*2.8*E1</f>
        <v>351959.99999999994</v>
      </c>
      <c r="F13" s="6"/>
      <c r="G13" s="6"/>
    </row>
    <row r="14" spans="1:9" s="15" customFormat="1" x14ac:dyDescent="0.25">
      <c r="A14" s="8" t="s">
        <v>8</v>
      </c>
      <c r="B14" s="91" t="s">
        <v>41</v>
      </c>
      <c r="C14" s="102" t="s">
        <v>24</v>
      </c>
      <c r="D14" s="9">
        <f>E14/E1/B3</f>
        <v>1.3222298403991923</v>
      </c>
      <c r="E14" s="79">
        <v>83310</v>
      </c>
      <c r="F14" s="6"/>
      <c r="G14" s="6"/>
    </row>
    <row r="15" spans="1:9" s="15" customFormat="1" ht="15.75" customHeight="1" x14ac:dyDescent="0.25">
      <c r="A15" s="8" t="s">
        <v>9</v>
      </c>
      <c r="B15" s="91" t="s">
        <v>41</v>
      </c>
      <c r="C15" s="102" t="s">
        <v>24</v>
      </c>
      <c r="D15" s="9">
        <v>0.43</v>
      </c>
      <c r="E15" s="79">
        <f>D15*E1*B3</f>
        <v>27093.096000000001</v>
      </c>
      <c r="F15" s="6"/>
      <c r="G15" s="6"/>
    </row>
    <row r="16" spans="1:9" s="15" customFormat="1" ht="32.25" thickBot="1" x14ac:dyDescent="0.3">
      <c r="A16" s="12" t="s">
        <v>58</v>
      </c>
      <c r="B16" s="92" t="s">
        <v>14</v>
      </c>
      <c r="C16" s="28" t="s">
        <v>24</v>
      </c>
      <c r="D16" s="14">
        <v>0.49</v>
      </c>
      <c r="E16" s="80">
        <f>D16*E1*B3</f>
        <v>30873.528000000002</v>
      </c>
      <c r="F16" s="6"/>
      <c r="G16" s="6"/>
    </row>
    <row r="17" spans="1:10" s="15" customFormat="1" x14ac:dyDescent="0.25">
      <c r="A17" s="68" t="s">
        <v>29</v>
      </c>
      <c r="B17" s="69"/>
      <c r="C17" s="69"/>
      <c r="D17" s="70">
        <f>E17/E1/B3</f>
        <v>6.9754209042776054</v>
      </c>
      <c r="E17" s="81">
        <f>E18+E19+E20+E21+E22+E23+E24+E25+E26+E27</f>
        <v>439501.74</v>
      </c>
      <c r="F17" s="6"/>
      <c r="G17" s="6"/>
    </row>
    <row r="18" spans="1:10" s="18" customFormat="1" x14ac:dyDescent="0.25">
      <c r="A18" s="8" t="s">
        <v>51</v>
      </c>
      <c r="B18" s="27" t="s">
        <v>52</v>
      </c>
      <c r="C18" s="67" t="s">
        <v>24</v>
      </c>
      <c r="D18" s="10"/>
      <c r="E18" s="79">
        <f>967.79+1026.11+3259.96</f>
        <v>5253.86</v>
      </c>
      <c r="F18" s="37"/>
      <c r="G18" s="37"/>
    </row>
    <row r="19" spans="1:10" s="18" customFormat="1" x14ac:dyDescent="0.25">
      <c r="A19" s="8" t="s">
        <v>53</v>
      </c>
      <c r="B19" s="27" t="s">
        <v>54</v>
      </c>
      <c r="C19" s="67" t="s">
        <v>24</v>
      </c>
      <c r="D19" s="10"/>
      <c r="E19" s="79">
        <f>2726.74+2811.03+2429.23</f>
        <v>7967</v>
      </c>
      <c r="F19" s="37"/>
      <c r="G19" s="37"/>
    </row>
    <row r="20" spans="1:10" s="18" customFormat="1" ht="15.75" customHeight="1" x14ac:dyDescent="0.25">
      <c r="A20" s="8" t="s">
        <v>44</v>
      </c>
      <c r="B20" s="27" t="s">
        <v>42</v>
      </c>
      <c r="C20" s="67" t="s">
        <v>24</v>
      </c>
      <c r="D20" s="10"/>
      <c r="E20" s="79">
        <v>34560</v>
      </c>
      <c r="F20" s="37"/>
      <c r="G20" s="37"/>
    </row>
    <row r="21" spans="1:10" s="52" customFormat="1" x14ac:dyDescent="0.25">
      <c r="A21" s="8" t="s">
        <v>57</v>
      </c>
      <c r="B21" s="27" t="s">
        <v>43</v>
      </c>
      <c r="C21" s="67" t="s">
        <v>24</v>
      </c>
      <c r="D21" s="10"/>
      <c r="E21" s="79">
        <v>16706.93</v>
      </c>
      <c r="F21" s="6"/>
      <c r="G21" s="6"/>
    </row>
    <row r="22" spans="1:10" s="52" customFormat="1" x14ac:dyDescent="0.25">
      <c r="A22" s="8" t="s">
        <v>45</v>
      </c>
      <c r="B22" s="27" t="s">
        <v>46</v>
      </c>
      <c r="C22" s="67" t="s">
        <v>24</v>
      </c>
      <c r="D22" s="10"/>
      <c r="E22" s="79">
        <v>2994.55</v>
      </c>
      <c r="F22" s="6"/>
      <c r="G22" s="6"/>
    </row>
    <row r="23" spans="1:10" s="52" customFormat="1" ht="30" customHeight="1" x14ac:dyDescent="0.25">
      <c r="A23" s="8" t="s">
        <v>47</v>
      </c>
      <c r="B23" s="27" t="s">
        <v>18</v>
      </c>
      <c r="C23" s="67" t="s">
        <v>24</v>
      </c>
      <c r="D23" s="10"/>
      <c r="E23" s="79">
        <v>222469.31</v>
      </c>
      <c r="F23" s="6"/>
      <c r="G23" s="6"/>
    </row>
    <row r="24" spans="1:10" s="52" customFormat="1" ht="15.75" customHeight="1" x14ac:dyDescent="0.25">
      <c r="A24" s="8" t="s">
        <v>48</v>
      </c>
      <c r="B24" s="27" t="s">
        <v>49</v>
      </c>
      <c r="C24" s="67" t="s">
        <v>24</v>
      </c>
      <c r="D24" s="10"/>
      <c r="E24" s="79">
        <v>79080.03</v>
      </c>
      <c r="F24" s="6"/>
      <c r="G24" s="6"/>
    </row>
    <row r="25" spans="1:10" s="52" customFormat="1" x14ac:dyDescent="0.25">
      <c r="A25" s="8" t="s">
        <v>50</v>
      </c>
      <c r="B25" s="27" t="s">
        <v>49</v>
      </c>
      <c r="C25" s="67" t="s">
        <v>24</v>
      </c>
      <c r="D25" s="10"/>
      <c r="E25" s="79">
        <v>58855.86</v>
      </c>
      <c r="F25" s="6"/>
      <c r="G25" s="6"/>
    </row>
    <row r="26" spans="1:10" s="52" customFormat="1" x14ac:dyDescent="0.25">
      <c r="A26" s="8" t="s">
        <v>56</v>
      </c>
      <c r="B26" s="27" t="s">
        <v>36</v>
      </c>
      <c r="C26" s="67" t="s">
        <v>24</v>
      </c>
      <c r="D26" s="9"/>
      <c r="E26" s="79">
        <v>1079.0999999999999</v>
      </c>
      <c r="F26" s="22"/>
    </row>
    <row r="27" spans="1:10" s="52" customFormat="1" ht="16.5" thickBot="1" x14ac:dyDescent="0.3">
      <c r="A27" s="90" t="s">
        <v>55</v>
      </c>
      <c r="B27" s="29" t="s">
        <v>36</v>
      </c>
      <c r="C27" s="20" t="s">
        <v>24</v>
      </c>
      <c r="D27" s="30"/>
      <c r="E27" s="105">
        <v>10535.1</v>
      </c>
      <c r="F27" s="6"/>
      <c r="G27" s="6"/>
    </row>
    <row r="28" spans="1:10" s="26" customFormat="1" ht="15.75" customHeight="1" thickBot="1" x14ac:dyDescent="0.3">
      <c r="A28" s="23" t="s">
        <v>59</v>
      </c>
      <c r="B28" s="24"/>
      <c r="C28" s="24" t="s">
        <v>24</v>
      </c>
      <c r="D28" s="88">
        <f>E28/B3/E1</f>
        <v>1.7158832641348924</v>
      </c>
      <c r="E28" s="89">
        <f>D46+D47</f>
        <v>108113</v>
      </c>
      <c r="F28" s="33"/>
      <c r="G28" s="33"/>
      <c r="H28" s="25"/>
      <c r="I28" s="25"/>
      <c r="J28" s="25"/>
    </row>
    <row r="29" spans="1:10" s="15" customFormat="1" ht="16.5" thickBot="1" x14ac:dyDescent="0.3">
      <c r="A29" s="94" t="s">
        <v>10</v>
      </c>
      <c r="B29" s="95"/>
      <c r="C29" s="96" t="str">
        <f>C28</f>
        <v>руб</v>
      </c>
      <c r="D29" s="97">
        <f>D8+D9+D13+D14+D15+D16+D17+D28</f>
        <v>21.732884940133825</v>
      </c>
      <c r="E29" s="98">
        <f>E8+E9+E13+E14+E15+E16+E17+E28</f>
        <v>1369328.2280000001</v>
      </c>
      <c r="F29" s="41"/>
      <c r="G29" s="39"/>
    </row>
    <row r="30" spans="1:10" s="26" customFormat="1" ht="16.5" thickBot="1" x14ac:dyDescent="0.3">
      <c r="A30" s="112" t="s">
        <v>30</v>
      </c>
      <c r="B30" s="113"/>
      <c r="C30" s="113"/>
      <c r="D30" s="53" t="s">
        <v>32</v>
      </c>
      <c r="E30" s="54" t="s">
        <v>33</v>
      </c>
      <c r="F30" s="55"/>
      <c r="G30" s="33"/>
      <c r="H30" s="56"/>
      <c r="I30" s="25"/>
      <c r="J30" s="25"/>
    </row>
    <row r="31" spans="1:10" s="60" customFormat="1" ht="16.5" customHeight="1" x14ac:dyDescent="0.25">
      <c r="A31" s="42" t="s">
        <v>39</v>
      </c>
      <c r="B31" s="31"/>
      <c r="C31" s="59" t="s">
        <v>28</v>
      </c>
      <c r="D31" s="103">
        <v>58839</v>
      </c>
      <c r="E31" s="73"/>
      <c r="F31" s="43"/>
      <c r="G31" s="43"/>
    </row>
    <row r="32" spans="1:10" s="60" customFormat="1" x14ac:dyDescent="0.25">
      <c r="A32" s="11" t="s">
        <v>15</v>
      </c>
      <c r="B32" s="19"/>
      <c r="C32" s="61" t="s">
        <v>28</v>
      </c>
      <c r="D32" s="104">
        <f>776*E1</f>
        <v>9312</v>
      </c>
      <c r="E32" s="74"/>
      <c r="F32" s="43"/>
      <c r="G32" s="43"/>
    </row>
    <row r="33" spans="1:10" s="60" customFormat="1" ht="15.75" customHeight="1" x14ac:dyDescent="0.25">
      <c r="A33" s="11" t="s">
        <v>60</v>
      </c>
      <c r="B33" s="19"/>
      <c r="C33" s="61" t="s">
        <v>28</v>
      </c>
      <c r="D33" s="104">
        <f>8234.52+6839.43+447.84</f>
        <v>15521.79</v>
      </c>
      <c r="E33" s="74"/>
      <c r="F33" s="43"/>
      <c r="G33" s="43"/>
    </row>
    <row r="34" spans="1:10" s="62" customFormat="1" x14ac:dyDescent="0.25">
      <c r="A34" s="11" t="s">
        <v>35</v>
      </c>
      <c r="B34" s="19"/>
      <c r="C34" s="61" t="s">
        <v>28</v>
      </c>
      <c r="D34" s="104">
        <f>B5</f>
        <v>1315936</v>
      </c>
      <c r="E34" s="74"/>
      <c r="F34" s="44"/>
      <c r="G34" s="44"/>
    </row>
    <row r="35" spans="1:10" s="62" customFormat="1" x14ac:dyDescent="0.25">
      <c r="A35" s="57" t="str">
        <f>A29</f>
        <v>итого расходы</v>
      </c>
      <c r="B35" s="58"/>
      <c r="C35" s="63" t="str">
        <f>C28</f>
        <v>руб</v>
      </c>
      <c r="D35" s="75"/>
      <c r="E35" s="76">
        <f>E29</f>
        <v>1369328.2280000001</v>
      </c>
      <c r="F35" s="44"/>
      <c r="G35" s="44"/>
    </row>
    <row r="36" spans="1:10" s="66" customFormat="1" ht="15.75" customHeight="1" thickBot="1" x14ac:dyDescent="0.3">
      <c r="A36" s="45" t="s">
        <v>17</v>
      </c>
      <c r="B36" s="32"/>
      <c r="C36" s="64" t="s">
        <v>28</v>
      </c>
      <c r="D36" s="77">
        <f>D31+D32+D33+D34-E35</f>
        <v>30280.561999999918</v>
      </c>
      <c r="E36" s="78"/>
      <c r="F36" s="46"/>
      <c r="G36" s="46"/>
      <c r="H36" s="65"/>
      <c r="I36" s="65"/>
      <c r="J36" s="65"/>
    </row>
    <row r="37" spans="1:10" s="15" customFormat="1" ht="16.5" customHeight="1" x14ac:dyDescent="0.25">
      <c r="A37" s="109" t="s">
        <v>40</v>
      </c>
      <c r="B37" s="110"/>
      <c r="C37" s="110"/>
      <c r="D37" s="110"/>
      <c r="E37" s="111"/>
      <c r="F37" s="47"/>
    </row>
    <row r="38" spans="1:10" s="52" customFormat="1" ht="15.75" customHeight="1" x14ac:dyDescent="0.25">
      <c r="A38" s="34" t="s">
        <v>26</v>
      </c>
      <c r="B38" s="107" t="s">
        <v>61</v>
      </c>
      <c r="C38" s="107" t="s">
        <v>31</v>
      </c>
      <c r="D38" s="114"/>
      <c r="E38" s="115"/>
      <c r="F38" s="2"/>
      <c r="G38" s="51"/>
      <c r="H38" s="51"/>
      <c r="I38" s="51"/>
    </row>
    <row r="39" spans="1:10" s="52" customFormat="1" ht="63" x14ac:dyDescent="0.25">
      <c r="A39" s="8"/>
      <c r="B39" s="108"/>
      <c r="C39" s="93" t="s">
        <v>62</v>
      </c>
      <c r="D39" s="93" t="s">
        <v>63</v>
      </c>
      <c r="E39" s="82" t="s">
        <v>37</v>
      </c>
      <c r="F39" s="2"/>
      <c r="G39" s="51"/>
      <c r="H39" s="51"/>
      <c r="I39" s="51"/>
    </row>
    <row r="40" spans="1:10" s="15" customFormat="1" ht="15.75" customHeight="1" x14ac:dyDescent="0.25">
      <c r="A40" s="21" t="s">
        <v>64</v>
      </c>
      <c r="B40" s="71">
        <v>1109520</v>
      </c>
      <c r="C40" s="71">
        <v>1109512</v>
      </c>
      <c r="D40" s="71"/>
      <c r="E40" s="72"/>
      <c r="F40" s="48"/>
    </row>
    <row r="41" spans="1:10" s="15" customFormat="1" ht="15.75" customHeight="1" x14ac:dyDescent="0.25">
      <c r="A41" s="21" t="s">
        <v>65</v>
      </c>
      <c r="B41" s="71">
        <v>517430</v>
      </c>
      <c r="C41" s="71">
        <v>469944</v>
      </c>
      <c r="D41" s="71">
        <v>52344</v>
      </c>
      <c r="E41" s="72"/>
      <c r="F41" s="48"/>
    </row>
    <row r="42" spans="1:10" s="15" customFormat="1" x14ac:dyDescent="0.25">
      <c r="A42" s="21" t="s">
        <v>66</v>
      </c>
      <c r="B42" s="71">
        <v>110420</v>
      </c>
      <c r="C42" s="71">
        <v>102644</v>
      </c>
      <c r="D42" s="71">
        <v>5651</v>
      </c>
      <c r="E42" s="72">
        <v>3319</v>
      </c>
      <c r="F42" s="48"/>
    </row>
    <row r="43" spans="1:10" s="15" customFormat="1" x14ac:dyDescent="0.25">
      <c r="A43" s="21" t="s">
        <v>67</v>
      </c>
      <c r="B43" s="71">
        <v>194589</v>
      </c>
      <c r="C43" s="71">
        <v>179565</v>
      </c>
      <c r="D43" s="71">
        <v>12831</v>
      </c>
      <c r="E43" s="72">
        <v>4697</v>
      </c>
      <c r="F43" s="48"/>
    </row>
    <row r="44" spans="1:10" s="15" customFormat="1" x14ac:dyDescent="0.25">
      <c r="A44" s="21" t="s">
        <v>68</v>
      </c>
      <c r="B44" s="71">
        <v>399477</v>
      </c>
      <c r="C44" s="71">
        <v>335803</v>
      </c>
      <c r="D44" s="71">
        <v>55368</v>
      </c>
      <c r="E44" s="72">
        <f>17761+70</f>
        <v>17831</v>
      </c>
      <c r="F44" s="48"/>
    </row>
    <row r="45" spans="1:10" s="15" customFormat="1" ht="16.5" thickBot="1" x14ac:dyDescent="0.3">
      <c r="A45" s="83" t="s">
        <v>69</v>
      </c>
      <c r="B45" s="84">
        <v>49733</v>
      </c>
      <c r="C45" s="84">
        <v>49726</v>
      </c>
      <c r="D45" s="84"/>
      <c r="E45" s="85"/>
      <c r="F45" s="48"/>
    </row>
    <row r="46" spans="1:10" s="15" customFormat="1" ht="16.5" thickBot="1" x14ac:dyDescent="0.3">
      <c r="A46" s="13" t="s">
        <v>27</v>
      </c>
      <c r="B46" s="86">
        <f>SUM(B40:B45)</f>
        <v>2381169</v>
      </c>
      <c r="C46" s="86">
        <f>SUM(C40:C45)</f>
        <v>2247194</v>
      </c>
      <c r="D46" s="86">
        <f>SUM(D41:D45)</f>
        <v>126194</v>
      </c>
      <c r="E46" s="87">
        <f>SUM(E40:E44)</f>
        <v>25847</v>
      </c>
      <c r="F46" s="6"/>
    </row>
    <row r="47" spans="1:10" s="60" customFormat="1" ht="15.75" customHeight="1" thickBot="1" x14ac:dyDescent="0.3">
      <c r="A47" s="99" t="s">
        <v>70</v>
      </c>
      <c r="B47" s="100"/>
      <c r="C47" s="100"/>
      <c r="D47" s="100">
        <f>B42+B43+B44-C42-C43-C44-D42-D43-D44-E44+B41-C41-D41-E42-E43</f>
        <v>-18081</v>
      </c>
      <c r="E47" s="101"/>
      <c r="F47" s="43"/>
    </row>
    <row r="48" spans="1:10" s="1" customFormat="1" x14ac:dyDescent="0.25">
      <c r="A48" s="22" t="s">
        <v>11</v>
      </c>
      <c r="B48" s="6"/>
      <c r="C48" s="6"/>
      <c r="D48" s="6"/>
      <c r="E48" s="6"/>
      <c r="F48" s="6"/>
      <c r="G48" s="15"/>
      <c r="H48" s="15"/>
    </row>
  </sheetData>
  <mergeCells count="4">
    <mergeCell ref="B38:B39"/>
    <mergeCell ref="A37:E37"/>
    <mergeCell ref="A30:C30"/>
    <mergeCell ref="C38:E38"/>
  </mergeCells>
  <pageMargins left="0.31496062992125984" right="0.31496062992125984" top="0.35433070866141736" bottom="0.35433070866141736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Oksana</cp:lastModifiedBy>
  <cp:lastPrinted>2019-02-08T11:31:21Z</cp:lastPrinted>
  <dcterms:created xsi:type="dcterms:W3CDTF">2016-04-22T06:39:22Z</dcterms:created>
  <dcterms:modified xsi:type="dcterms:W3CDTF">2019-02-18T10:38:04Z</dcterms:modified>
</cp:coreProperties>
</file>