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экономист\2018\"/>
    </mc:Choice>
  </mc:AlternateContent>
  <bookViews>
    <workbookView xWindow="360" yWindow="45" windowWidth="17400" windowHeight="101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E36" i="1" l="1"/>
  <c r="E14" i="1" l="1"/>
  <c r="D9" i="1" l="1"/>
  <c r="E50" i="1" l="1"/>
  <c r="D46" i="1" l="1"/>
  <c r="E46" i="1" l="1"/>
  <c r="C46" i="1"/>
  <c r="B46" i="1"/>
  <c r="D33" i="1" l="1"/>
  <c r="E23" i="1" l="1"/>
  <c r="E27" i="1" l="1"/>
  <c r="E22" i="1" l="1"/>
  <c r="E25" i="1"/>
  <c r="E24" i="1" l="1"/>
  <c r="E20" i="1" s="1"/>
  <c r="D19" i="1" l="1"/>
  <c r="E18" i="1" l="1"/>
  <c r="D34" i="1"/>
  <c r="D13" i="1"/>
  <c r="C35" i="1"/>
  <c r="A35" i="1"/>
  <c r="D32" i="1"/>
  <c r="E28" i="1" l="1"/>
  <c r="D28" i="1" s="1"/>
  <c r="D11" i="1"/>
  <c r="D15" i="1"/>
  <c r="D12" i="1"/>
  <c r="D10" i="1"/>
  <c r="E17" i="1"/>
  <c r="E16" i="1"/>
  <c r="D14" i="1"/>
  <c r="D29" i="1" s="1"/>
  <c r="E8" i="1"/>
  <c r="D20" i="1" l="1"/>
  <c r="E9" i="1" l="1"/>
  <c r="E29" i="1" l="1"/>
  <c r="E35" i="1" s="1"/>
</calcChain>
</file>

<file path=xl/sharedStrings.xml><?xml version="1.0" encoding="utf-8"?>
<sst xmlns="http://schemas.openxmlformats.org/spreadsheetml/2006/main" count="106" uniqueCount="75">
  <si>
    <t>Тариф на 1 кв.м., руб</t>
  </si>
  <si>
    <t>% оплаты собственниками</t>
  </si>
  <si>
    <t>Наименование работ по содержанию общего имущества</t>
  </si>
  <si>
    <t>1.Работы по надлежащему содержанию несущих и ненесущих конструкций</t>
  </si>
  <si>
    <t>2.Работы,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доме, в т.ч.</t>
  </si>
  <si>
    <t xml:space="preserve">*содержание систем вентиляции и дымоудаления </t>
  </si>
  <si>
    <t>*содержание систем внутридомового газового оборудования</t>
  </si>
  <si>
    <t>*работы по надлежащему содержанию и ремонту лифтов</t>
  </si>
  <si>
    <t xml:space="preserve">3.Работы по содержанию помещений, входящих в состав общего имущества в многоквартирном доме, по содержанию земельного участка и по содержанию придомовой территории. </t>
  </si>
  <si>
    <t>4.Работы по обеспечению вывоза твердых бытовых отходов</t>
  </si>
  <si>
    <t xml:space="preserve">5.Работы по обеспечению вывоза ТКО силами ООО УК "Атал".    
</t>
  </si>
  <si>
    <t>итого расходы</t>
  </si>
  <si>
    <t>Администрация ООО УК "Атал"</t>
  </si>
  <si>
    <t>Отчет о выполнении договора управления по содержанию общего имущества дома.</t>
  </si>
  <si>
    <t>Период</t>
  </si>
  <si>
    <t>ежедневно</t>
  </si>
  <si>
    <t>Поступило прочих доходов от размещения оборудования</t>
  </si>
  <si>
    <t>Чебоксары, ул. Университетская, д.29</t>
  </si>
  <si>
    <t>май</t>
  </si>
  <si>
    <t>Остаток средств на конец периода (+ есть средства, -задолженность)</t>
  </si>
  <si>
    <t>Цена выполненной работы и услуги в руб.</t>
  </si>
  <si>
    <t>единица измерения работы и услуги</t>
  </si>
  <si>
    <t>руб</t>
  </si>
  <si>
    <t>7. Обслуживание спецсчета</t>
  </si>
  <si>
    <t>Кол-во месяцев</t>
  </si>
  <si>
    <t>Начислено за данный период по статье "содержание помещения", руб</t>
  </si>
  <si>
    <t>Стоимость выполн.работы /услуги на 1 кв.м.</t>
  </si>
  <si>
    <t>Площадь дома, м2</t>
  </si>
  <si>
    <t>Ресурсоснабжающая организация (РСО)</t>
  </si>
  <si>
    <t>ИТОГО</t>
  </si>
  <si>
    <t>руб.</t>
  </si>
  <si>
    <t>Финансовый счет дома</t>
  </si>
  <si>
    <t>ремонт отмостки</t>
  </si>
  <si>
    <t>Всего начислено УК Атал</t>
  </si>
  <si>
    <t>Приход,руб</t>
  </si>
  <si>
    <t>Расход,руб</t>
  </si>
  <si>
    <t>Начислено собственникам</t>
  </si>
  <si>
    <t>прочим потребит. и на производ. нужды</t>
  </si>
  <si>
    <t>*электроизмерительные работы</t>
  </si>
  <si>
    <t>2018 г</t>
  </si>
  <si>
    <t>Отчет по предоставлению коммунальных услуг по жилым помещениям за 2018 г</t>
  </si>
  <si>
    <t>по графику</t>
  </si>
  <si>
    <t>Остаток средств на 01/01/2018 г (+ есть средства, -задолженность)</t>
  </si>
  <si>
    <t>8.изготовление металлических урн</t>
  </si>
  <si>
    <t>9.Работы по ремонту общедомового имущества всего, в т.ч.</t>
  </si>
  <si>
    <t>июль</t>
  </si>
  <si>
    <t>август</t>
  </si>
  <si>
    <t>июнь,сент</t>
  </si>
  <si>
    <t>работы на общедомой системе отопления кв.224,257,119,22,273,168,279, 241,245,17,214,173,285,276,61,50,24,268,65,105,93,203</t>
  </si>
  <si>
    <t>июль-окт</t>
  </si>
  <si>
    <t>ремонт и восстановление межпанельных швов, кв.37,251,276,281,31,36, 57,250</t>
  </si>
  <si>
    <t>май,окт</t>
  </si>
  <si>
    <t>ремонт и обследование лифтов п.1-8</t>
  </si>
  <si>
    <t>работы на общедомой системе канализации кв.233,112,168,143,142</t>
  </si>
  <si>
    <t>замена задвижек в теплоузле №3,6</t>
  </si>
  <si>
    <t>закрепление листа температ.шва и установка недостающих п.1,8</t>
  </si>
  <si>
    <t xml:space="preserve">6.Обеспечение устранения аварий в соответствии с установленными предельными сроками на внутридомовых инженерных системах в доме. </t>
  </si>
  <si>
    <t>10. Расходы на коммун.услуги в целях содержания общего имущества дома</t>
  </si>
  <si>
    <t>Получено средств от применения повыш.коэфф-та к квартирам без ИПУ</t>
  </si>
  <si>
    <t>октяб,дек</t>
  </si>
  <si>
    <t>в теч.года</t>
  </si>
  <si>
    <t>Предоставлено услуг РСО</t>
  </si>
  <si>
    <t>по индивид.потреблению</t>
  </si>
  <si>
    <t>содержание общего имущества дома</t>
  </si>
  <si>
    <t>ООО "Коммун. Технологии", МУП "Теплосеть" с 01.09.18 г.(отопление),руб</t>
  </si>
  <si>
    <t>ООО"Ком.Технологии",МУП"Теплосеть" с 01.09.18 г.(горячее водоснабж.),руб</t>
  </si>
  <si>
    <t>АО "Водоканал" (холодное водоснабжение), руб</t>
  </si>
  <si>
    <t>АО "Водоканал" (отведение сточных вод), руб</t>
  </si>
  <si>
    <t>АО "Чувашская энергосбытовая компания" (электроэнергия), руб</t>
  </si>
  <si>
    <t>ООО МВК "Экоцентр" (обращение с ТКО) с 01.10.2018 г, руб</t>
  </si>
  <si>
    <t>Начислено взносов на капит.ремонт по состоянию на 01.01.2019г</t>
  </si>
  <si>
    <t>тыс.руб.</t>
  </si>
  <si>
    <t>Поступило взносов на капит.ремонт по состоянию на 01.01.2019г</t>
  </si>
  <si>
    <t xml:space="preserve">Израсходовано на капремонт со спецсчета в 2018 г </t>
  </si>
  <si>
    <t>Остаток средств на спецсчете на 01.01.2019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</si>
</sst>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_-* #,##0_р_._-;\-* #,##0_р_._-;_-* &quot;-&quot;??_р_._-;_-@_-"/>
    <numFmt numFmtId="166" formatCode="_-* #,##0.0_р_._-;\-* #,##0.0_р_._-;_-* &quot;-&quot;??_р_._-;_-@_-"/>
  </numFmts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3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3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b/>
      <i/>
      <sz val="13"/>
      <color theme="1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3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34">
    <xf numFmtId="0" fontId="0" fillId="0" borderId="0" xfId="0"/>
    <xf numFmtId="0" fontId="0" fillId="0" borderId="0" xfId="0"/>
    <xf numFmtId="0" fontId="4" fillId="0" borderId="0" xfId="0" applyFont="1" applyFill="1" applyAlignment="1">
      <alignment wrapText="1"/>
    </xf>
    <xf numFmtId="0" fontId="4" fillId="0" borderId="0" xfId="0" applyFont="1" applyAlignment="1">
      <alignment wrapText="1"/>
    </xf>
    <xf numFmtId="0" fontId="3" fillId="0" borderId="0" xfId="0" applyFont="1" applyFill="1" applyAlignment="1">
      <alignment wrapText="1"/>
    </xf>
    <xf numFmtId="1" fontId="3" fillId="0" borderId="0" xfId="0" applyNumberFormat="1" applyFont="1" applyFill="1" applyAlignment="1">
      <alignment wrapText="1"/>
    </xf>
    <xf numFmtId="0" fontId="6" fillId="0" borderId="0" xfId="0" applyFont="1" applyFill="1"/>
    <xf numFmtId="0" fontId="6" fillId="0" borderId="0" xfId="0" applyFont="1" applyFill="1" applyAlignment="1">
      <alignment vertical="top"/>
    </xf>
    <xf numFmtId="0" fontId="5" fillId="0" borderId="6" xfId="0" applyFont="1" applyFill="1" applyBorder="1" applyAlignment="1">
      <alignment horizontal="center" vertical="top" wrapText="1"/>
    </xf>
    <xf numFmtId="0" fontId="5" fillId="0" borderId="8" xfId="0" applyFont="1" applyFill="1" applyBorder="1" applyAlignment="1">
      <alignment horizontal="center" vertical="top" wrapText="1"/>
    </xf>
    <xf numFmtId="0" fontId="5" fillId="0" borderId="7" xfId="0" applyFont="1" applyFill="1" applyBorder="1" applyAlignment="1">
      <alignment horizontal="center" vertical="top" wrapText="1"/>
    </xf>
    <xf numFmtId="0" fontId="6" fillId="0" borderId="0" xfId="0" applyFont="1" applyFill="1" applyAlignment="1">
      <alignment vertical="top" wrapText="1"/>
    </xf>
    <xf numFmtId="0" fontId="5" fillId="0" borderId="0" xfId="0" applyFont="1" applyFill="1" applyAlignment="1">
      <alignment horizontal="center" vertical="top" wrapText="1"/>
    </xf>
    <xf numFmtId="0" fontId="6" fillId="0" borderId="2" xfId="0" applyFont="1" applyFill="1" applyBorder="1" applyAlignment="1">
      <alignment vertical="top" wrapText="1"/>
    </xf>
    <xf numFmtId="2" fontId="6" fillId="0" borderId="1" xfId="0" applyNumberFormat="1" applyFont="1" applyFill="1" applyBorder="1" applyAlignment="1">
      <alignment vertical="top" wrapText="1"/>
    </xf>
    <xf numFmtId="1" fontId="6" fillId="0" borderId="1" xfId="0" applyNumberFormat="1" applyFont="1" applyFill="1" applyBorder="1" applyAlignment="1">
      <alignment vertical="top" wrapText="1"/>
    </xf>
    <xf numFmtId="0" fontId="7" fillId="0" borderId="2" xfId="0" applyFont="1" applyFill="1" applyBorder="1" applyAlignment="1">
      <alignment vertical="top" wrapText="1"/>
    </xf>
    <xf numFmtId="0" fontId="6" fillId="0" borderId="0" xfId="0" applyFont="1" applyFill="1" applyBorder="1" applyAlignment="1">
      <alignment vertical="top" wrapText="1"/>
    </xf>
    <xf numFmtId="0" fontId="0" fillId="0" borderId="0" xfId="0" applyFill="1"/>
    <xf numFmtId="0" fontId="3" fillId="0" borderId="0" xfId="0" applyFont="1" applyFill="1" applyAlignment="1">
      <alignment horizontal="center" vertical="top" wrapText="1"/>
    </xf>
    <xf numFmtId="0" fontId="2" fillId="0" borderId="0" xfId="0" applyFont="1" applyFill="1" applyAlignment="1">
      <alignment horizontal="center" vertical="top"/>
    </xf>
    <xf numFmtId="0" fontId="2" fillId="0" borderId="0" xfId="0" applyFont="1" applyFill="1"/>
    <xf numFmtId="0" fontId="6" fillId="0" borderId="2" xfId="0" applyNumberFormat="1" applyFont="1" applyFill="1" applyBorder="1" applyAlignment="1">
      <alignment vertical="top" wrapText="1"/>
    </xf>
    <xf numFmtId="0" fontId="5" fillId="0" borderId="0" xfId="0" applyFont="1" applyFill="1" applyBorder="1"/>
    <xf numFmtId="0" fontId="2" fillId="0" borderId="0" xfId="0" applyFont="1" applyFill="1" applyBorder="1"/>
    <xf numFmtId="0" fontId="6" fillId="0" borderId="1" xfId="0" applyFont="1" applyFill="1" applyBorder="1" applyAlignment="1">
      <alignment vertical="top" wrapText="1"/>
    </xf>
    <xf numFmtId="0" fontId="7" fillId="0" borderId="1" xfId="0" applyFont="1" applyFill="1" applyBorder="1" applyAlignment="1">
      <alignment vertical="top" wrapText="1"/>
    </xf>
    <xf numFmtId="0" fontId="6" fillId="0" borderId="4" xfId="0" applyFont="1" applyFill="1" applyBorder="1" applyAlignment="1">
      <alignment vertical="top" wrapText="1"/>
    </xf>
    <xf numFmtId="0" fontId="6" fillId="0" borderId="4" xfId="0" applyFont="1" applyFill="1" applyBorder="1" applyAlignment="1">
      <alignment horizontal="center" vertical="top" wrapText="1"/>
    </xf>
    <xf numFmtId="2" fontId="6" fillId="0" borderId="4" xfId="0" applyNumberFormat="1" applyFont="1" applyFill="1" applyBorder="1" applyAlignment="1">
      <alignment vertical="top" wrapText="1"/>
    </xf>
    <xf numFmtId="0" fontId="7" fillId="0" borderId="16" xfId="0" applyFont="1" applyFill="1" applyBorder="1" applyAlignment="1">
      <alignment vertical="top" wrapText="1"/>
    </xf>
    <xf numFmtId="0" fontId="5" fillId="0" borderId="13" xfId="0" applyFont="1" applyFill="1" applyBorder="1" applyAlignment="1">
      <alignment vertical="top" wrapText="1"/>
    </xf>
    <xf numFmtId="1" fontId="5" fillId="0" borderId="14" xfId="0" applyNumberFormat="1" applyFont="1" applyFill="1" applyBorder="1" applyAlignment="1">
      <alignment vertical="top" wrapText="1"/>
    </xf>
    <xf numFmtId="0" fontId="5" fillId="0" borderId="0" xfId="0" applyFont="1" applyFill="1" applyBorder="1" applyAlignment="1">
      <alignment vertical="top" wrapText="1"/>
    </xf>
    <xf numFmtId="0" fontId="5" fillId="0" borderId="0" xfId="0" applyFont="1" applyFill="1" applyBorder="1" applyAlignment="1">
      <alignment wrapText="1"/>
    </xf>
    <xf numFmtId="0" fontId="9" fillId="2" borderId="11" xfId="0" applyFont="1" applyFill="1" applyBorder="1" applyAlignment="1">
      <alignment vertical="top" wrapText="1"/>
    </xf>
    <xf numFmtId="0" fontId="6" fillId="0" borderId="2" xfId="0" applyNumberFormat="1" applyFont="1" applyFill="1" applyBorder="1" applyAlignment="1">
      <alignment horizontal="center" vertical="top" wrapText="1"/>
    </xf>
    <xf numFmtId="0" fontId="5" fillId="0" borderId="0" xfId="0" applyFont="1" applyFill="1" applyAlignment="1">
      <alignment horizontal="left" vertical="top" wrapText="1"/>
    </xf>
    <xf numFmtId="0" fontId="6" fillId="0" borderId="0" xfId="0" applyFont="1" applyFill="1" applyAlignment="1">
      <alignment horizontal="center" vertical="top" wrapText="1"/>
    </xf>
    <xf numFmtId="0" fontId="5" fillId="0" borderId="0" xfId="0" applyFont="1" applyFill="1" applyAlignment="1">
      <alignment vertical="top" wrapText="1"/>
    </xf>
    <xf numFmtId="1" fontId="6" fillId="0" borderId="0" xfId="0" applyNumberFormat="1" applyFont="1" applyFill="1" applyAlignment="1">
      <alignment vertical="top" wrapText="1"/>
    </xf>
    <xf numFmtId="2" fontId="5" fillId="0" borderId="0" xfId="0" applyNumberFormat="1" applyFont="1" applyFill="1" applyAlignment="1">
      <alignment vertical="top" wrapText="1"/>
    </xf>
    <xf numFmtId="0" fontId="7" fillId="0" borderId="15" xfId="0" applyFont="1" applyFill="1" applyBorder="1" applyAlignment="1">
      <alignment vertical="top" wrapText="1"/>
    </xf>
    <xf numFmtId="0" fontId="7" fillId="0" borderId="0" xfId="0" applyFont="1" applyFill="1" applyAlignment="1">
      <alignment vertical="top" wrapText="1"/>
    </xf>
    <xf numFmtId="1" fontId="7" fillId="0" borderId="0" xfId="0" applyNumberFormat="1" applyFont="1" applyFill="1" applyAlignment="1">
      <alignment vertical="top" wrapText="1"/>
    </xf>
    <xf numFmtId="0" fontId="9" fillId="0" borderId="0" xfId="0" applyFont="1" applyFill="1" applyAlignment="1">
      <alignment vertical="top" wrapText="1"/>
    </xf>
    <xf numFmtId="0" fontId="9" fillId="2" borderId="10" xfId="0" applyFont="1" applyFill="1" applyBorder="1" applyAlignment="1">
      <alignment vertical="top" wrapText="1"/>
    </xf>
    <xf numFmtId="0" fontId="7" fillId="0" borderId="0" xfId="0" applyFont="1" applyFill="1" applyBorder="1" applyAlignment="1">
      <alignment vertical="top" wrapText="1"/>
    </xf>
    <xf numFmtId="0" fontId="6" fillId="0" borderId="0" xfId="0" applyFont="1" applyFill="1" applyBorder="1" applyAlignment="1">
      <alignment vertical="top"/>
    </xf>
    <xf numFmtId="1" fontId="6" fillId="0" borderId="0" xfId="0" applyNumberFormat="1" applyFont="1" applyFill="1" applyAlignment="1">
      <alignment vertical="top"/>
    </xf>
    <xf numFmtId="0" fontId="10" fillId="0" borderId="0" xfId="0" applyFont="1" applyFill="1"/>
    <xf numFmtId="0" fontId="0" fillId="0" borderId="0" xfId="0" applyFont="1" applyFill="1"/>
    <xf numFmtId="0" fontId="5" fillId="2" borderId="19" xfId="0" applyFont="1" applyFill="1" applyBorder="1" applyAlignment="1">
      <alignment horizontal="center" vertical="top" wrapText="1"/>
    </xf>
    <xf numFmtId="0" fontId="5" fillId="2" borderId="20" xfId="0" applyFont="1" applyFill="1" applyBorder="1" applyAlignment="1">
      <alignment horizontal="center" vertical="top" wrapText="1"/>
    </xf>
    <xf numFmtId="2" fontId="5" fillId="0" borderId="0" xfId="0" applyNumberFormat="1" applyFont="1" applyFill="1" applyBorder="1" applyAlignment="1">
      <alignment vertical="top" wrapText="1"/>
    </xf>
    <xf numFmtId="1" fontId="5" fillId="0" borderId="0" xfId="0" applyNumberFormat="1" applyFont="1" applyFill="1" applyBorder="1" applyAlignment="1">
      <alignment vertical="top"/>
    </xf>
    <xf numFmtId="0" fontId="7" fillId="0" borderId="10" xfId="0" applyFont="1" applyFill="1" applyBorder="1" applyAlignment="1">
      <alignment vertical="top" wrapText="1"/>
    </xf>
    <xf numFmtId="0" fontId="7" fillId="0" borderId="11" xfId="0" applyFont="1" applyFill="1" applyBorder="1" applyAlignment="1">
      <alignment vertical="top" wrapText="1"/>
    </xf>
    <xf numFmtId="0" fontId="7" fillId="0" borderId="16" xfId="0" applyFont="1" applyFill="1" applyBorder="1" applyAlignment="1">
      <alignment horizontal="center" vertical="top" wrapText="1"/>
    </xf>
    <xf numFmtId="0" fontId="11" fillId="0" borderId="0" xfId="0" applyFont="1" applyFill="1" applyAlignment="1">
      <alignment wrapText="1"/>
    </xf>
    <xf numFmtId="0" fontId="12" fillId="0" borderId="0" xfId="0" applyFont="1" applyFill="1"/>
    <xf numFmtId="0" fontId="7" fillId="0" borderId="1" xfId="0" applyFont="1" applyFill="1" applyBorder="1" applyAlignment="1">
      <alignment horizontal="center" vertical="top" wrapText="1"/>
    </xf>
    <xf numFmtId="0" fontId="13" fillId="0" borderId="0" xfId="0" applyFont="1" applyFill="1" applyAlignment="1">
      <alignment wrapText="1"/>
    </xf>
    <xf numFmtId="0" fontId="14" fillId="0" borderId="0" xfId="0" applyFont="1" applyFill="1"/>
    <xf numFmtId="1" fontId="7" fillId="0" borderId="11" xfId="0" applyNumberFormat="1" applyFont="1" applyFill="1" applyBorder="1" applyAlignment="1">
      <alignment horizontal="center" vertical="top" wrapText="1"/>
    </xf>
    <xf numFmtId="0" fontId="7" fillId="2" borderId="11" xfId="0" applyFont="1" applyFill="1" applyBorder="1" applyAlignment="1">
      <alignment horizontal="center" vertical="top" wrapText="1"/>
    </xf>
    <xf numFmtId="0" fontId="7" fillId="0" borderId="0" xfId="0" applyFont="1" applyFill="1" applyBorder="1" applyAlignment="1">
      <alignment wrapText="1"/>
    </xf>
    <xf numFmtId="0" fontId="7" fillId="0" borderId="0" xfId="0" applyFont="1" applyFill="1" applyBorder="1"/>
    <xf numFmtId="0" fontId="12" fillId="0" borderId="0" xfId="0" applyFont="1" applyFill="1" applyBorder="1"/>
    <xf numFmtId="0" fontId="6" fillId="0" borderId="1" xfId="0" applyFont="1" applyFill="1" applyBorder="1" applyAlignment="1">
      <alignment horizontal="center" vertical="top" wrapText="1"/>
    </xf>
    <xf numFmtId="0" fontId="15" fillId="0" borderId="10" xfId="0" applyFont="1" applyFill="1" applyBorder="1" applyAlignment="1">
      <alignment vertical="top" wrapText="1"/>
    </xf>
    <xf numFmtId="0" fontId="15" fillId="0" borderId="11" xfId="0" applyFont="1" applyFill="1" applyBorder="1" applyAlignment="1">
      <alignment vertical="top" wrapText="1"/>
    </xf>
    <xf numFmtId="0" fontId="15" fillId="0" borderId="11" xfId="0" applyFont="1" applyFill="1" applyBorder="1" applyAlignment="1">
      <alignment horizontal="center" vertical="top" wrapText="1"/>
    </xf>
    <xf numFmtId="2" fontId="15" fillId="0" borderId="11" xfId="0" applyNumberFormat="1" applyFont="1" applyFill="1" applyBorder="1" applyAlignment="1">
      <alignment vertical="top" wrapText="1"/>
    </xf>
    <xf numFmtId="0" fontId="15" fillId="0" borderId="0" xfId="0" applyFont="1" applyFill="1" applyAlignment="1">
      <alignment vertical="top" wrapText="1"/>
    </xf>
    <xf numFmtId="0" fontId="16" fillId="0" borderId="0" xfId="0" applyFont="1" applyFill="1" applyAlignment="1">
      <alignment wrapText="1"/>
    </xf>
    <xf numFmtId="0" fontId="17" fillId="0" borderId="0" xfId="0" applyFont="1" applyFill="1"/>
    <xf numFmtId="165" fontId="6" fillId="0" borderId="1" xfId="1" applyNumberFormat="1" applyFont="1" applyFill="1" applyBorder="1" applyAlignment="1">
      <alignment vertical="top"/>
    </xf>
    <xf numFmtId="165" fontId="6" fillId="0" borderId="3" xfId="1" applyNumberFormat="1" applyFont="1" applyFill="1" applyBorder="1" applyAlignment="1">
      <alignment vertical="top"/>
    </xf>
    <xf numFmtId="165" fontId="7" fillId="0" borderId="16" xfId="1" applyNumberFormat="1" applyFont="1" applyFill="1" applyBorder="1" applyAlignment="1">
      <alignment vertical="top" wrapText="1"/>
    </xf>
    <xf numFmtId="165" fontId="7" fillId="0" borderId="3" xfId="1" applyNumberFormat="1" applyFont="1" applyFill="1" applyBorder="1" applyAlignment="1">
      <alignment vertical="top" wrapText="1"/>
    </xf>
    <xf numFmtId="165" fontId="7" fillId="0" borderId="11" xfId="1" applyNumberFormat="1" applyFont="1" applyFill="1" applyBorder="1" applyAlignment="1">
      <alignment vertical="top" wrapText="1"/>
    </xf>
    <xf numFmtId="165" fontId="7" fillId="0" borderId="12" xfId="1" applyNumberFormat="1" applyFont="1" applyFill="1" applyBorder="1" applyAlignment="1">
      <alignment vertical="top" wrapText="1"/>
    </xf>
    <xf numFmtId="165" fontId="9" fillId="2" borderId="11" xfId="1" applyNumberFormat="1" applyFont="1" applyFill="1" applyBorder="1" applyAlignment="1">
      <alignment vertical="top" wrapText="1"/>
    </xf>
    <xf numFmtId="165" fontId="9" fillId="2" borderId="12" xfId="1" applyNumberFormat="1" applyFont="1" applyFill="1" applyBorder="1" applyAlignment="1">
      <alignment vertical="top" wrapText="1"/>
    </xf>
    <xf numFmtId="165" fontId="6" fillId="0" borderId="3" xfId="1" applyNumberFormat="1" applyFont="1" applyFill="1" applyBorder="1" applyAlignment="1">
      <alignment vertical="top" wrapText="1"/>
    </xf>
    <xf numFmtId="165" fontId="15" fillId="0" borderId="12" xfId="1" applyNumberFormat="1" applyFont="1" applyFill="1" applyBorder="1" applyAlignment="1">
      <alignment vertical="top" wrapText="1"/>
    </xf>
    <xf numFmtId="165" fontId="5" fillId="0" borderId="14" xfId="1" applyNumberFormat="1" applyFont="1" applyFill="1" applyBorder="1" applyAlignment="1">
      <alignment vertical="top" wrapText="1"/>
    </xf>
    <xf numFmtId="0" fontId="6" fillId="0" borderId="3" xfId="0" applyFont="1" applyFill="1" applyBorder="1" applyAlignment="1">
      <alignment horizontal="center" vertical="top" wrapText="1"/>
    </xf>
    <xf numFmtId="0" fontId="6" fillId="0" borderId="10" xfId="0" applyNumberFormat="1" applyFont="1" applyFill="1" applyBorder="1" applyAlignment="1">
      <alignment vertical="top" wrapText="1"/>
    </xf>
    <xf numFmtId="165" fontId="6" fillId="0" borderId="11" xfId="1" applyNumberFormat="1" applyFont="1" applyFill="1" applyBorder="1" applyAlignment="1">
      <alignment vertical="top"/>
    </xf>
    <xf numFmtId="165" fontId="6" fillId="0" borderId="12" xfId="1" applyNumberFormat="1" applyFont="1" applyFill="1" applyBorder="1" applyAlignment="1">
      <alignment vertical="top"/>
    </xf>
    <xf numFmtId="165" fontId="5" fillId="0" borderId="14" xfId="1" applyNumberFormat="1" applyFont="1" applyFill="1" applyBorder="1" applyAlignment="1">
      <alignment vertical="top"/>
    </xf>
    <xf numFmtId="165" fontId="5" fillId="0" borderId="21" xfId="1" applyNumberFormat="1" applyFont="1" applyFill="1" applyBorder="1" applyAlignment="1">
      <alignment vertical="top"/>
    </xf>
    <xf numFmtId="0" fontId="6" fillId="0" borderId="1" xfId="0" applyFont="1" applyFill="1" applyBorder="1" applyAlignment="1">
      <alignment horizontal="left" vertical="top" wrapText="1"/>
    </xf>
    <xf numFmtId="0" fontId="6" fillId="0" borderId="9" xfId="0" applyFont="1" applyFill="1" applyBorder="1" applyAlignment="1">
      <alignment vertical="top" wrapText="1"/>
    </xf>
    <xf numFmtId="0" fontId="15" fillId="0" borderId="1" xfId="0" applyFont="1" applyFill="1" applyBorder="1" applyAlignment="1">
      <alignment vertical="top" wrapText="1"/>
    </xf>
    <xf numFmtId="0" fontId="15" fillId="0" borderId="1" xfId="0" applyFont="1" applyFill="1" applyBorder="1" applyAlignment="1">
      <alignment horizontal="center" vertical="top" wrapText="1"/>
    </xf>
    <xf numFmtId="0" fontId="8" fillId="2" borderId="6" xfId="0" applyFont="1" applyFill="1" applyBorder="1" applyAlignment="1">
      <alignment vertical="top" wrapText="1"/>
    </xf>
    <xf numFmtId="0" fontId="6" fillId="2" borderId="7" xfId="0" applyFont="1" applyFill="1" applyBorder="1" applyAlignment="1">
      <alignment vertical="top" wrapText="1"/>
    </xf>
    <xf numFmtId="2" fontId="5" fillId="2" borderId="7" xfId="0" applyNumberFormat="1" applyFont="1" applyFill="1" applyBorder="1" applyAlignment="1">
      <alignment vertical="top" wrapText="1"/>
    </xf>
    <xf numFmtId="165" fontId="5" fillId="2" borderId="8" xfId="1" applyNumberFormat="1" applyFont="1" applyFill="1" applyBorder="1" applyAlignment="1">
      <alignment vertical="top" wrapText="1"/>
    </xf>
    <xf numFmtId="0" fontId="6" fillId="0" borderId="1" xfId="0" applyNumberFormat="1" applyFont="1" applyFill="1" applyBorder="1" applyAlignment="1">
      <alignment horizontal="center" vertical="top" wrapText="1"/>
    </xf>
    <xf numFmtId="0" fontId="15" fillId="0" borderId="2" xfId="0" applyFont="1" applyFill="1" applyBorder="1" applyAlignment="1">
      <alignment vertical="top" wrapText="1"/>
    </xf>
    <xf numFmtId="0" fontId="6" fillId="0" borderId="13" xfId="0" applyFont="1" applyFill="1" applyBorder="1" applyAlignment="1">
      <alignment vertical="top" wrapText="1"/>
    </xf>
    <xf numFmtId="0" fontId="6" fillId="0" borderId="14" xfId="0" applyFont="1" applyFill="1" applyBorder="1" applyAlignment="1">
      <alignment horizontal="center" vertical="top" wrapText="1"/>
    </xf>
    <xf numFmtId="2" fontId="6" fillId="0" borderId="14" xfId="0" applyNumberFormat="1" applyFont="1" applyFill="1" applyBorder="1" applyAlignment="1">
      <alignment vertical="top" wrapText="1"/>
    </xf>
    <xf numFmtId="164" fontId="5" fillId="0" borderId="14" xfId="1" applyNumberFormat="1" applyFont="1" applyFill="1" applyBorder="1" applyAlignment="1">
      <alignment vertical="top" wrapText="1"/>
    </xf>
    <xf numFmtId="166" fontId="9" fillId="0" borderId="0" xfId="1" applyNumberFormat="1" applyFont="1" applyFill="1" applyAlignment="1">
      <alignment vertical="top" wrapText="1"/>
    </xf>
    <xf numFmtId="0" fontId="18" fillId="0" borderId="0" xfId="0" applyFont="1" applyFill="1"/>
    <xf numFmtId="0" fontId="9" fillId="2" borderId="0" xfId="0" applyFont="1" applyFill="1" applyAlignment="1">
      <alignment vertical="top" wrapText="1"/>
    </xf>
    <xf numFmtId="0" fontId="12" fillId="2" borderId="0" xfId="0" applyFont="1" applyFill="1" applyAlignment="1"/>
    <xf numFmtId="0" fontId="7" fillId="2" borderId="0" xfId="0" applyFont="1" applyFill="1" applyAlignment="1">
      <alignment vertical="top" wrapText="1"/>
    </xf>
    <xf numFmtId="166" fontId="9" fillId="2" borderId="0" xfId="1" applyNumberFormat="1" applyFont="1" applyFill="1" applyAlignment="1">
      <alignment vertical="top" wrapText="1"/>
    </xf>
    <xf numFmtId="0" fontId="6" fillId="0" borderId="1" xfId="0" applyFont="1" applyFill="1" applyBorder="1" applyAlignment="1">
      <alignment horizontal="center" vertical="top" wrapText="1"/>
    </xf>
    <xf numFmtId="165" fontId="7" fillId="0" borderId="17" xfId="1" applyNumberFormat="1" applyFont="1" applyFill="1" applyBorder="1" applyAlignment="1">
      <alignment vertical="top" wrapText="1"/>
    </xf>
    <xf numFmtId="165" fontId="7" fillId="0" borderId="1" xfId="1" applyNumberFormat="1" applyFont="1" applyFill="1" applyBorder="1" applyAlignment="1">
      <alignment vertical="top" wrapText="1"/>
    </xf>
    <xf numFmtId="165" fontId="6" fillId="0" borderId="5" xfId="1" applyNumberFormat="1" applyFont="1" applyFill="1" applyBorder="1" applyAlignment="1">
      <alignment vertical="top" wrapText="1"/>
    </xf>
    <xf numFmtId="165" fontId="5" fillId="0" borderId="0" xfId="1" applyNumberFormat="1" applyFont="1" applyFill="1" applyAlignment="1">
      <alignment horizontal="right" vertical="top" wrapText="1"/>
    </xf>
    <xf numFmtId="2" fontId="15" fillId="0" borderId="1" xfId="0" applyNumberFormat="1" applyFont="1" applyFill="1" applyBorder="1" applyAlignment="1">
      <alignment vertical="top" wrapText="1"/>
    </xf>
    <xf numFmtId="165" fontId="15" fillId="0" borderId="3" xfId="1" applyNumberFormat="1" applyFont="1" applyFill="1" applyBorder="1" applyAlignment="1">
      <alignment vertical="top" wrapText="1"/>
    </xf>
    <xf numFmtId="165" fontId="5" fillId="0" borderId="21" xfId="1" applyNumberFormat="1" applyFont="1" applyFill="1" applyBorder="1" applyAlignment="1">
      <alignment vertical="top" wrapText="1"/>
    </xf>
    <xf numFmtId="0" fontId="9" fillId="0" borderId="0" xfId="0" applyFont="1" applyFill="1" applyAlignment="1">
      <alignment vertical="top" wrapText="1"/>
    </xf>
    <xf numFmtId="0" fontId="12" fillId="0" borderId="0" xfId="0" applyFont="1" applyAlignment="1"/>
    <xf numFmtId="0" fontId="0" fillId="0" borderId="0" xfId="0" applyAlignment="1"/>
    <xf numFmtId="0" fontId="6" fillId="0" borderId="1" xfId="0" applyNumberFormat="1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/>
    </xf>
    <xf numFmtId="0" fontId="5" fillId="0" borderId="6" xfId="0" applyNumberFormat="1" applyFont="1" applyFill="1" applyBorder="1" applyAlignment="1">
      <alignment horizontal="center" vertical="top" wrapText="1"/>
    </xf>
    <xf numFmtId="0" fontId="6" fillId="0" borderId="7" xfId="0" applyFont="1" applyFill="1" applyBorder="1" applyAlignment="1">
      <alignment horizontal="center" vertical="top" wrapText="1"/>
    </xf>
    <xf numFmtId="0" fontId="6" fillId="0" borderId="8" xfId="0" applyFont="1" applyFill="1" applyBorder="1" applyAlignment="1">
      <alignment horizontal="center" vertical="top" wrapText="1"/>
    </xf>
    <xf numFmtId="0" fontId="5" fillId="2" borderId="18" xfId="0" applyFont="1" applyFill="1" applyBorder="1" applyAlignment="1">
      <alignment horizontal="center" vertical="top" wrapText="1"/>
    </xf>
    <xf numFmtId="0" fontId="2" fillId="0" borderId="19" xfId="0" applyFont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 wrapText="1"/>
    </xf>
    <xf numFmtId="0" fontId="0" fillId="0" borderId="3" xfId="0" applyFill="1" applyBorder="1" applyAlignment="1">
      <alignment horizontal="center"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1"/>
  <sheetViews>
    <sheetView tabSelected="1" topLeftCell="A31" zoomScale="75" zoomScaleNormal="75" workbookViewId="0">
      <selection activeCell="F39" sqref="F39:F46"/>
    </sheetView>
  </sheetViews>
  <sheetFormatPr defaultRowHeight="16.5" x14ac:dyDescent="0.25"/>
  <cols>
    <col min="1" max="1" width="80.42578125" style="11" customWidth="1"/>
    <col min="2" max="2" width="14.7109375" style="11" customWidth="1"/>
    <col min="3" max="4" width="13.7109375" style="11" customWidth="1"/>
    <col min="5" max="5" width="14.42578125" style="11" customWidth="1"/>
    <col min="6" max="6" width="13.140625" style="11" bestFit="1" customWidth="1"/>
    <col min="7" max="9" width="9.140625" style="3"/>
  </cols>
  <sheetData>
    <row r="1" spans="1:9" s="18" customFormat="1" ht="31.5" x14ac:dyDescent="0.25">
      <c r="A1" s="37" t="s">
        <v>13</v>
      </c>
      <c r="B1" s="11"/>
      <c r="C1" s="11" t="s">
        <v>39</v>
      </c>
      <c r="D1" s="38" t="s">
        <v>24</v>
      </c>
      <c r="E1" s="38">
        <v>12</v>
      </c>
      <c r="F1" s="11"/>
      <c r="G1" s="2"/>
      <c r="H1" s="2"/>
      <c r="I1" s="2"/>
    </row>
    <row r="2" spans="1:9" s="18" customFormat="1" x14ac:dyDescent="0.25">
      <c r="A2" s="39" t="s">
        <v>17</v>
      </c>
      <c r="B2" s="11"/>
      <c r="C2" s="11"/>
      <c r="D2" s="11"/>
      <c r="E2" s="11"/>
      <c r="F2" s="11"/>
      <c r="G2" s="2"/>
      <c r="H2" s="2"/>
      <c r="I2" s="2"/>
    </row>
    <row r="3" spans="1:9" s="18" customFormat="1" x14ac:dyDescent="0.25">
      <c r="A3" s="11" t="s">
        <v>27</v>
      </c>
      <c r="B3" s="11">
        <v>15855.63</v>
      </c>
      <c r="C3" s="11"/>
      <c r="D3" s="11"/>
      <c r="E3" s="11"/>
      <c r="F3" s="11"/>
      <c r="G3" s="2"/>
      <c r="H3" s="2"/>
      <c r="I3" s="2"/>
    </row>
    <row r="4" spans="1:9" s="18" customFormat="1" x14ac:dyDescent="0.25">
      <c r="A4" s="11" t="s">
        <v>0</v>
      </c>
      <c r="B4" s="11"/>
      <c r="C4" s="11"/>
      <c r="D4" s="11"/>
      <c r="E4" s="11"/>
      <c r="F4" s="11"/>
      <c r="G4" s="2"/>
      <c r="H4" s="2"/>
      <c r="I4" s="2"/>
    </row>
    <row r="5" spans="1:9" s="18" customFormat="1" ht="18" customHeight="1" x14ac:dyDescent="0.25">
      <c r="A5" s="11" t="s">
        <v>25</v>
      </c>
      <c r="B5" s="118">
        <v>2589275</v>
      </c>
      <c r="C5" s="40"/>
      <c r="D5" s="40"/>
      <c r="E5" s="11"/>
      <c r="F5" s="40"/>
      <c r="G5" s="11"/>
      <c r="H5" s="2"/>
      <c r="I5" s="2"/>
    </row>
    <row r="6" spans="1:9" s="18" customFormat="1" ht="17.25" thickBot="1" x14ac:dyDescent="0.3">
      <c r="A6" s="11" t="s">
        <v>1</v>
      </c>
      <c r="B6" s="11">
        <v>99.97</v>
      </c>
      <c r="C6" s="11"/>
      <c r="D6" s="11"/>
      <c r="E6" s="11"/>
      <c r="F6" s="40"/>
      <c r="G6" s="2"/>
      <c r="H6" s="2"/>
      <c r="I6" s="2"/>
    </row>
    <row r="7" spans="1:9" s="20" customFormat="1" ht="63" x14ac:dyDescent="0.25">
      <c r="A7" s="8" t="s">
        <v>2</v>
      </c>
      <c r="B7" s="10" t="s">
        <v>14</v>
      </c>
      <c r="C7" s="10" t="s">
        <v>21</v>
      </c>
      <c r="D7" s="10" t="s">
        <v>26</v>
      </c>
      <c r="E7" s="9" t="s">
        <v>20</v>
      </c>
      <c r="F7" s="12"/>
      <c r="G7" s="19"/>
      <c r="H7" s="19"/>
      <c r="I7" s="19"/>
    </row>
    <row r="8" spans="1:9" s="18" customFormat="1" ht="15.75" customHeight="1" x14ac:dyDescent="0.25">
      <c r="A8" s="13" t="s">
        <v>3</v>
      </c>
      <c r="B8" s="25" t="s">
        <v>15</v>
      </c>
      <c r="C8" s="114" t="s">
        <v>22</v>
      </c>
      <c r="D8" s="14">
        <v>0.92</v>
      </c>
      <c r="E8" s="85">
        <f>D8*B3*E1</f>
        <v>175046.15519999998</v>
      </c>
      <c r="F8" s="11"/>
      <c r="G8" s="2"/>
      <c r="H8" s="2"/>
      <c r="I8" s="2"/>
    </row>
    <row r="9" spans="1:9" s="18" customFormat="1" ht="47.25" x14ac:dyDescent="0.25">
      <c r="A9" s="13" t="s">
        <v>4</v>
      </c>
      <c r="B9" s="25" t="s">
        <v>15</v>
      </c>
      <c r="C9" s="114" t="s">
        <v>22</v>
      </c>
      <c r="D9" s="14">
        <f>4.8+D10+D11+D12+D13</f>
        <v>6.8631683088804003</v>
      </c>
      <c r="E9" s="85">
        <f>D9*B3*E1</f>
        <v>1305838.2879999999</v>
      </c>
      <c r="F9" s="11"/>
      <c r="G9" s="2"/>
      <c r="H9" s="2"/>
      <c r="I9" s="2"/>
    </row>
    <row r="10" spans="1:9" s="18" customFormat="1" ht="15.75" customHeight="1" x14ac:dyDescent="0.25">
      <c r="A10" s="16" t="s">
        <v>5</v>
      </c>
      <c r="B10" s="25"/>
      <c r="C10" s="114" t="s">
        <v>22</v>
      </c>
      <c r="D10" s="14">
        <f>E10/E1/B3</f>
        <v>5.812866891234638E-2</v>
      </c>
      <c r="E10" s="85">
        <v>11060</v>
      </c>
      <c r="F10" s="11"/>
      <c r="G10" s="2"/>
      <c r="H10" s="2"/>
      <c r="I10" s="2"/>
    </row>
    <row r="11" spans="1:9" s="18" customFormat="1" ht="15.75" customHeight="1" x14ac:dyDescent="0.25">
      <c r="A11" s="16" t="s">
        <v>6</v>
      </c>
      <c r="B11" s="25"/>
      <c r="C11" s="114" t="s">
        <v>22</v>
      </c>
      <c r="D11" s="14">
        <f>E11/E1/B3</f>
        <v>0.12245913071045848</v>
      </c>
      <c r="E11" s="85">
        <v>23300</v>
      </c>
      <c r="F11" s="11"/>
      <c r="G11" s="2"/>
      <c r="H11" s="2"/>
      <c r="I11" s="2"/>
    </row>
    <row r="12" spans="1:9" s="18" customFormat="1" ht="15.75" customHeight="1" x14ac:dyDescent="0.25">
      <c r="A12" s="16" t="s">
        <v>7</v>
      </c>
      <c r="B12" s="25"/>
      <c r="C12" s="114" t="s">
        <v>22</v>
      </c>
      <c r="D12" s="14">
        <f>E12/B3/E1</f>
        <v>1.8825805092575951</v>
      </c>
      <c r="E12" s="85">
        <v>358194</v>
      </c>
      <c r="F12" s="11"/>
      <c r="G12" s="2"/>
      <c r="H12" s="2"/>
      <c r="I12" s="2"/>
    </row>
    <row r="13" spans="1:9" s="18" customFormat="1" ht="15.75" customHeight="1" x14ac:dyDescent="0.25">
      <c r="A13" s="16" t="s">
        <v>38</v>
      </c>
      <c r="B13" s="25"/>
      <c r="C13" s="114" t="s">
        <v>30</v>
      </c>
      <c r="D13" s="14">
        <f>E13/E1/B3</f>
        <v>0</v>
      </c>
      <c r="E13" s="85"/>
      <c r="F13" s="7"/>
      <c r="G13" s="6"/>
    </row>
    <row r="14" spans="1:9" s="18" customFormat="1" ht="47.25" x14ac:dyDescent="0.25">
      <c r="A14" s="13" t="s">
        <v>8</v>
      </c>
      <c r="B14" s="25" t="s">
        <v>15</v>
      </c>
      <c r="C14" s="114" t="s">
        <v>22</v>
      </c>
      <c r="D14" s="14">
        <f>E14/E1/B3</f>
        <v>4.1929901240127325</v>
      </c>
      <c r="E14" s="85">
        <f>22925*2.9*E1</f>
        <v>797790</v>
      </c>
      <c r="F14" s="11"/>
      <c r="G14" s="2"/>
      <c r="H14" s="2"/>
      <c r="I14" s="2"/>
    </row>
    <row r="15" spans="1:9" s="18" customFormat="1" ht="15.75" customHeight="1" x14ac:dyDescent="0.25">
      <c r="A15" s="13" t="s">
        <v>9</v>
      </c>
      <c r="B15" s="94" t="s">
        <v>41</v>
      </c>
      <c r="C15" s="114" t="s">
        <v>22</v>
      </c>
      <c r="D15" s="14">
        <f>E15/E1/B3</f>
        <v>1.4137091998236588</v>
      </c>
      <c r="E15" s="85">
        <v>268983</v>
      </c>
      <c r="F15" s="11"/>
      <c r="G15" s="2"/>
      <c r="H15" s="2"/>
      <c r="I15" s="2"/>
    </row>
    <row r="16" spans="1:9" s="18" customFormat="1" ht="15.75" customHeight="1" x14ac:dyDescent="0.25">
      <c r="A16" s="13" t="s">
        <v>10</v>
      </c>
      <c r="B16" s="94" t="s">
        <v>41</v>
      </c>
      <c r="C16" s="114" t="s">
        <v>22</v>
      </c>
      <c r="D16" s="14">
        <v>0.43</v>
      </c>
      <c r="E16" s="85">
        <f>D16*B3*E1</f>
        <v>81815.050799999997</v>
      </c>
      <c r="F16" s="11"/>
      <c r="G16" s="2"/>
      <c r="H16" s="2"/>
      <c r="I16" s="2"/>
    </row>
    <row r="17" spans="1:10" s="18" customFormat="1" ht="31.5" x14ac:dyDescent="0.25">
      <c r="A17" s="13" t="s">
        <v>56</v>
      </c>
      <c r="B17" s="25" t="s">
        <v>15</v>
      </c>
      <c r="C17" s="114" t="s">
        <v>22</v>
      </c>
      <c r="D17" s="14">
        <v>0.49</v>
      </c>
      <c r="E17" s="85">
        <f>D17*B3*E1</f>
        <v>93231.104399999997</v>
      </c>
      <c r="F17" s="11"/>
      <c r="G17" s="2"/>
      <c r="H17" s="2"/>
      <c r="I17" s="2"/>
    </row>
    <row r="18" spans="1:10" s="76" customFormat="1" x14ac:dyDescent="0.25">
      <c r="A18" s="103" t="s">
        <v>23</v>
      </c>
      <c r="B18" s="96" t="s">
        <v>15</v>
      </c>
      <c r="C18" s="97" t="s">
        <v>22</v>
      </c>
      <c r="D18" s="119">
        <v>0.18</v>
      </c>
      <c r="E18" s="120">
        <f>D18*E1*B3</f>
        <v>34248.160799999998</v>
      </c>
      <c r="F18" s="74"/>
      <c r="G18" s="75"/>
      <c r="H18" s="75"/>
      <c r="I18" s="75"/>
    </row>
    <row r="19" spans="1:10" s="76" customFormat="1" ht="17.25" thickBot="1" x14ac:dyDescent="0.3">
      <c r="A19" s="70" t="s">
        <v>43</v>
      </c>
      <c r="B19" s="71" t="s">
        <v>18</v>
      </c>
      <c r="C19" s="72" t="s">
        <v>22</v>
      </c>
      <c r="D19" s="73">
        <f>E19/E1/B3</f>
        <v>3.311126710196946E-2</v>
      </c>
      <c r="E19" s="86">
        <v>6300</v>
      </c>
      <c r="F19" s="74"/>
      <c r="G19" s="75"/>
      <c r="H19" s="75"/>
      <c r="I19" s="75"/>
    </row>
    <row r="20" spans="1:10" s="18" customFormat="1" x14ac:dyDescent="0.25">
      <c r="A20" s="98" t="s">
        <v>44</v>
      </c>
      <c r="B20" s="99"/>
      <c r="C20" s="99"/>
      <c r="D20" s="100">
        <f>E20/E1/B3</f>
        <v>1.4344543021416789</v>
      </c>
      <c r="E20" s="101">
        <f>E21+E22+E23+E24+E25+E26+E27</f>
        <v>272930.12</v>
      </c>
      <c r="F20" s="11"/>
      <c r="G20" s="2"/>
      <c r="H20" s="2"/>
      <c r="I20" s="2"/>
    </row>
    <row r="21" spans="1:10" s="51" customFormat="1" ht="15.75" customHeight="1" x14ac:dyDescent="0.25">
      <c r="A21" s="13" t="s">
        <v>55</v>
      </c>
      <c r="B21" s="25" t="s">
        <v>45</v>
      </c>
      <c r="C21" s="69"/>
      <c r="D21" s="15"/>
      <c r="E21" s="85">
        <v>12500</v>
      </c>
      <c r="F21" s="11"/>
      <c r="G21" s="2"/>
      <c r="H21" s="2"/>
      <c r="I21" s="2"/>
    </row>
    <row r="22" spans="1:10" s="21" customFormat="1" ht="15.75" customHeight="1" x14ac:dyDescent="0.25">
      <c r="A22" s="13" t="s">
        <v>50</v>
      </c>
      <c r="B22" s="25" t="s">
        <v>51</v>
      </c>
      <c r="C22" s="69" t="s">
        <v>22</v>
      </c>
      <c r="D22" s="15"/>
      <c r="E22" s="85">
        <f>25020+25740</f>
        <v>50760</v>
      </c>
      <c r="F22" s="39"/>
      <c r="G22" s="4"/>
      <c r="H22" s="4"/>
      <c r="I22" s="4"/>
    </row>
    <row r="23" spans="1:10" s="21" customFormat="1" ht="15.75" customHeight="1" x14ac:dyDescent="0.25">
      <c r="A23" s="13" t="s">
        <v>53</v>
      </c>
      <c r="B23" s="25" t="s">
        <v>60</v>
      </c>
      <c r="C23" s="69" t="s">
        <v>22</v>
      </c>
      <c r="D23" s="15"/>
      <c r="E23" s="85">
        <f>3216.11+882.66+1772.21+4358.45+1509.08</f>
        <v>11738.51</v>
      </c>
      <c r="F23" s="39"/>
      <c r="G23" s="4"/>
      <c r="H23" s="4"/>
      <c r="I23" s="4"/>
    </row>
    <row r="24" spans="1:10" s="51" customFormat="1" ht="15.75" customHeight="1" x14ac:dyDescent="0.25">
      <c r="A24" s="13" t="s">
        <v>32</v>
      </c>
      <c r="B24" s="25" t="s">
        <v>47</v>
      </c>
      <c r="C24" s="69" t="s">
        <v>22</v>
      </c>
      <c r="D24" s="15"/>
      <c r="E24" s="85">
        <f>28724.94+29497.04</f>
        <v>58221.979999999996</v>
      </c>
      <c r="F24" s="11"/>
      <c r="G24" s="2"/>
      <c r="H24" s="2"/>
      <c r="I24" s="2"/>
    </row>
    <row r="25" spans="1:10" s="51" customFormat="1" ht="31.5" customHeight="1" x14ac:dyDescent="0.25">
      <c r="A25" s="13" t="s">
        <v>48</v>
      </c>
      <c r="B25" s="25" t="s">
        <v>49</v>
      </c>
      <c r="C25" s="69" t="s">
        <v>22</v>
      </c>
      <c r="D25" s="14"/>
      <c r="E25" s="85">
        <f>1106.39+712.39+1070.15+2362.61+1969.34+843.47+1221.94+1101.85+773.86+864.83+760+1839.31+1302.53+785.75+741.1+3687.74+902.18+2483.43+1907.3+1396.52+736.09+5163.62</f>
        <v>33732.400000000001</v>
      </c>
      <c r="F25" s="11"/>
      <c r="G25" s="2"/>
      <c r="H25" s="2"/>
      <c r="I25" s="2"/>
    </row>
    <row r="26" spans="1:10" s="51" customFormat="1" x14ac:dyDescent="0.25">
      <c r="A26" s="13" t="s">
        <v>54</v>
      </c>
      <c r="B26" s="25" t="s">
        <v>46</v>
      </c>
      <c r="C26" s="69" t="s">
        <v>22</v>
      </c>
      <c r="D26" s="14"/>
      <c r="E26" s="85">
        <v>9977.23</v>
      </c>
      <c r="F26" s="11"/>
      <c r="G26" s="2"/>
      <c r="H26" s="2"/>
      <c r="I26" s="2"/>
    </row>
    <row r="27" spans="1:10" s="51" customFormat="1" ht="15.75" customHeight="1" thickBot="1" x14ac:dyDescent="0.3">
      <c r="A27" s="95" t="s">
        <v>52</v>
      </c>
      <c r="B27" s="27" t="s">
        <v>59</v>
      </c>
      <c r="C27" s="28" t="s">
        <v>22</v>
      </c>
      <c r="D27" s="29"/>
      <c r="E27" s="117">
        <f>72000+24000</f>
        <v>96000</v>
      </c>
      <c r="F27" s="11"/>
      <c r="G27" s="2"/>
      <c r="H27" s="2"/>
      <c r="I27" s="2"/>
    </row>
    <row r="28" spans="1:10" s="24" customFormat="1" ht="15.75" customHeight="1" thickBot="1" x14ac:dyDescent="0.3">
      <c r="A28" s="104" t="s">
        <v>57</v>
      </c>
      <c r="B28" s="105"/>
      <c r="C28" s="105" t="s">
        <v>22</v>
      </c>
      <c r="D28" s="106">
        <f>E28/E1/B3</f>
        <v>1.9093901240968245</v>
      </c>
      <c r="E28" s="121">
        <f>D45+D46</f>
        <v>363295</v>
      </c>
      <c r="F28" s="33"/>
      <c r="G28" s="34"/>
      <c r="H28" s="23"/>
      <c r="I28" s="23"/>
      <c r="J28" s="23"/>
    </row>
    <row r="29" spans="1:10" s="18" customFormat="1" ht="17.25" thickBot="1" x14ac:dyDescent="0.3">
      <c r="A29" s="31" t="s">
        <v>11</v>
      </c>
      <c r="B29" s="32"/>
      <c r="C29" s="105" t="s">
        <v>22</v>
      </c>
      <c r="D29" s="107">
        <f>D8+D9+D14+D15+D16+D17+D18+D19+D20+D28</f>
        <v>17.866823326057265</v>
      </c>
      <c r="E29" s="87">
        <f>E8+E9+E14+E15+E16+E17+E18+E19+E20+E28</f>
        <v>3399476.8791999999</v>
      </c>
      <c r="F29" s="41"/>
      <c r="G29" s="5"/>
      <c r="H29" s="2"/>
      <c r="I29" s="2"/>
    </row>
    <row r="30" spans="1:10" s="24" customFormat="1" thickBot="1" x14ac:dyDescent="0.3">
      <c r="A30" s="130" t="s">
        <v>31</v>
      </c>
      <c r="B30" s="131"/>
      <c r="C30" s="131"/>
      <c r="D30" s="52" t="s">
        <v>34</v>
      </c>
      <c r="E30" s="53" t="s">
        <v>35</v>
      </c>
      <c r="F30" s="54"/>
      <c r="G30" s="33"/>
      <c r="H30" s="55"/>
      <c r="I30" s="23"/>
      <c r="J30" s="23"/>
    </row>
    <row r="31" spans="1:10" s="60" customFormat="1" x14ac:dyDescent="0.25">
      <c r="A31" s="42" t="s">
        <v>42</v>
      </c>
      <c r="B31" s="30"/>
      <c r="C31" s="58" t="s">
        <v>30</v>
      </c>
      <c r="D31" s="79"/>
      <c r="E31" s="115">
        <v>-217486</v>
      </c>
      <c r="F31" s="43"/>
      <c r="G31" s="59"/>
      <c r="H31" s="59"/>
      <c r="I31" s="59"/>
    </row>
    <row r="32" spans="1:10" s="60" customFormat="1" x14ac:dyDescent="0.25">
      <c r="A32" s="16" t="s">
        <v>16</v>
      </c>
      <c r="B32" s="26"/>
      <c r="C32" s="61" t="s">
        <v>30</v>
      </c>
      <c r="D32" s="116">
        <f>2652*E1</f>
        <v>31824</v>
      </c>
      <c r="E32" s="80"/>
      <c r="F32" s="43"/>
      <c r="G32" s="59"/>
      <c r="H32" s="59"/>
      <c r="I32" s="59"/>
    </row>
    <row r="33" spans="1:10" s="60" customFormat="1" ht="15.75" customHeight="1" x14ac:dyDescent="0.25">
      <c r="A33" s="16" t="s">
        <v>58</v>
      </c>
      <c r="B33" s="26"/>
      <c r="C33" s="61" t="s">
        <v>30</v>
      </c>
      <c r="D33" s="116">
        <f>20742.76+14645.81+5456.88</f>
        <v>40845.449999999997</v>
      </c>
      <c r="E33" s="80"/>
      <c r="F33" s="44"/>
      <c r="G33" s="59"/>
      <c r="H33" s="59"/>
      <c r="I33" s="59"/>
    </row>
    <row r="34" spans="1:10" s="63" customFormat="1" ht="17.25" x14ac:dyDescent="0.3">
      <c r="A34" s="16" t="s">
        <v>36</v>
      </c>
      <c r="B34" s="26"/>
      <c r="C34" s="61" t="s">
        <v>30</v>
      </c>
      <c r="D34" s="116">
        <f>B5</f>
        <v>2589275</v>
      </c>
      <c r="E34" s="80"/>
      <c r="F34" s="45"/>
      <c r="G34" s="62"/>
      <c r="H34" s="62"/>
      <c r="I34" s="62"/>
    </row>
    <row r="35" spans="1:10" s="63" customFormat="1" ht="15.75" customHeight="1" x14ac:dyDescent="0.3">
      <c r="A35" s="56" t="str">
        <f>A29</f>
        <v>итого расходы</v>
      </c>
      <c r="B35" s="57"/>
      <c r="C35" s="64" t="str">
        <f>C29</f>
        <v>руб</v>
      </c>
      <c r="D35" s="81"/>
      <c r="E35" s="82">
        <f>E29</f>
        <v>3399476.8791999999</v>
      </c>
      <c r="F35" s="45"/>
      <c r="G35" s="62"/>
      <c r="H35" s="62"/>
      <c r="I35" s="62"/>
    </row>
    <row r="36" spans="1:10" s="68" customFormat="1" ht="15.75" customHeight="1" thickBot="1" x14ac:dyDescent="0.3">
      <c r="A36" s="46" t="s">
        <v>19</v>
      </c>
      <c r="B36" s="35"/>
      <c r="C36" s="65" t="s">
        <v>30</v>
      </c>
      <c r="D36" s="83"/>
      <c r="E36" s="84">
        <f>E31+D32+D33+D34-E35</f>
        <v>-955018.42919999966</v>
      </c>
      <c r="F36" s="47"/>
      <c r="G36" s="66"/>
      <c r="H36" s="67"/>
      <c r="I36" s="67"/>
      <c r="J36" s="67"/>
    </row>
    <row r="37" spans="1:10" s="18" customFormat="1" ht="16.5" customHeight="1" x14ac:dyDescent="0.25">
      <c r="A37" s="127" t="s">
        <v>40</v>
      </c>
      <c r="B37" s="128"/>
      <c r="C37" s="128"/>
      <c r="D37" s="128"/>
      <c r="E37" s="129"/>
      <c r="F37" s="48"/>
    </row>
    <row r="38" spans="1:10" s="51" customFormat="1" ht="15.75" customHeight="1" x14ac:dyDescent="0.25">
      <c r="A38" s="36" t="s">
        <v>28</v>
      </c>
      <c r="B38" s="125" t="s">
        <v>61</v>
      </c>
      <c r="C38" s="125" t="s">
        <v>33</v>
      </c>
      <c r="D38" s="132"/>
      <c r="E38" s="133"/>
      <c r="F38" s="7"/>
      <c r="G38" s="50"/>
      <c r="H38" s="50"/>
      <c r="I38" s="50"/>
    </row>
    <row r="39" spans="1:10" s="51" customFormat="1" ht="63" x14ac:dyDescent="0.25">
      <c r="A39" s="13"/>
      <c r="B39" s="126"/>
      <c r="C39" s="102" t="s">
        <v>62</v>
      </c>
      <c r="D39" s="102" t="s">
        <v>63</v>
      </c>
      <c r="E39" s="88" t="s">
        <v>37</v>
      </c>
      <c r="F39" s="7"/>
      <c r="G39" s="50"/>
      <c r="H39" s="50"/>
      <c r="I39" s="50"/>
    </row>
    <row r="40" spans="1:10" s="18" customFormat="1" ht="15.75" customHeight="1" x14ac:dyDescent="0.25">
      <c r="A40" s="22" t="s">
        <v>64</v>
      </c>
      <c r="B40" s="77">
        <v>4130890</v>
      </c>
      <c r="C40" s="77">
        <v>4130575</v>
      </c>
      <c r="D40" s="77"/>
      <c r="E40" s="78"/>
      <c r="F40" s="49"/>
    </row>
    <row r="41" spans="1:10" s="18" customFormat="1" ht="15.75" customHeight="1" x14ac:dyDescent="0.25">
      <c r="A41" s="22" t="s">
        <v>65</v>
      </c>
      <c r="B41" s="77">
        <v>1884577</v>
      </c>
      <c r="C41" s="77">
        <v>1766671</v>
      </c>
      <c r="D41" s="77">
        <v>149757</v>
      </c>
      <c r="E41" s="78"/>
      <c r="F41" s="49"/>
    </row>
    <row r="42" spans="1:10" s="18" customFormat="1" ht="15.75" x14ac:dyDescent="0.25">
      <c r="A42" s="22" t="s">
        <v>66</v>
      </c>
      <c r="B42" s="77">
        <v>360632</v>
      </c>
      <c r="C42" s="77">
        <v>347147</v>
      </c>
      <c r="D42" s="77">
        <v>17101</v>
      </c>
      <c r="E42" s="78"/>
      <c r="F42" s="49"/>
    </row>
    <row r="43" spans="1:10" s="18" customFormat="1" ht="15.75" x14ac:dyDescent="0.25">
      <c r="A43" s="22" t="s">
        <v>67</v>
      </c>
      <c r="B43" s="77">
        <v>658923</v>
      </c>
      <c r="C43" s="77">
        <v>630168</v>
      </c>
      <c r="D43" s="77">
        <v>38834</v>
      </c>
      <c r="E43" s="78"/>
      <c r="F43" s="49"/>
    </row>
    <row r="44" spans="1:10" s="18" customFormat="1" ht="15.75" x14ac:dyDescent="0.25">
      <c r="A44" s="22" t="s">
        <v>68</v>
      </c>
      <c r="B44" s="77">
        <v>1395804</v>
      </c>
      <c r="C44" s="77">
        <v>1238984</v>
      </c>
      <c r="D44" s="77">
        <v>157603</v>
      </c>
      <c r="E44" s="78">
        <v>280</v>
      </c>
      <c r="F44" s="49"/>
    </row>
    <row r="45" spans="1:10" s="18" customFormat="1" thickBot="1" x14ac:dyDescent="0.3">
      <c r="A45" s="89" t="s">
        <v>69</v>
      </c>
      <c r="B45" s="90">
        <v>170805</v>
      </c>
      <c r="C45" s="90">
        <v>170839</v>
      </c>
      <c r="D45" s="90"/>
      <c r="E45" s="91"/>
      <c r="F45" s="49"/>
    </row>
    <row r="46" spans="1:10" s="18" customFormat="1" thickBot="1" x14ac:dyDescent="0.3">
      <c r="A46" s="31" t="s">
        <v>29</v>
      </c>
      <c r="B46" s="92">
        <f>SUM(B40:B45)</f>
        <v>8601631</v>
      </c>
      <c r="C46" s="92">
        <f>SUM(C40:C45)</f>
        <v>8284384</v>
      </c>
      <c r="D46" s="92">
        <f>SUM(D41:D45)</f>
        <v>363295</v>
      </c>
      <c r="E46" s="93">
        <f>SUM(E40:E44)</f>
        <v>280</v>
      </c>
      <c r="F46" s="11"/>
    </row>
    <row r="47" spans="1:10" s="1" customFormat="1" ht="15.75" x14ac:dyDescent="0.25">
      <c r="A47" s="122" t="s">
        <v>70</v>
      </c>
      <c r="B47" s="123"/>
      <c r="C47" s="123"/>
      <c r="D47" s="43" t="s">
        <v>71</v>
      </c>
      <c r="E47" s="108">
        <v>4605.8</v>
      </c>
      <c r="F47" s="11"/>
      <c r="G47" s="18"/>
      <c r="H47" s="18"/>
    </row>
    <row r="48" spans="1:10" s="18" customFormat="1" ht="15.75" x14ac:dyDescent="0.25">
      <c r="A48" s="122" t="s">
        <v>72</v>
      </c>
      <c r="B48" s="123"/>
      <c r="C48" s="123"/>
      <c r="D48" s="43" t="s">
        <v>71</v>
      </c>
      <c r="E48" s="108">
        <v>4134.33</v>
      </c>
      <c r="F48" s="7"/>
      <c r="G48" s="109"/>
    </row>
    <row r="49" spans="1:8" s="18" customFormat="1" ht="15.75" x14ac:dyDescent="0.25">
      <c r="A49" s="122" t="s">
        <v>73</v>
      </c>
      <c r="B49" s="124"/>
      <c r="C49" s="124"/>
      <c r="D49" s="43" t="s">
        <v>71</v>
      </c>
      <c r="E49" s="108">
        <v>0</v>
      </c>
      <c r="F49" s="7"/>
      <c r="G49" s="109"/>
    </row>
    <row r="50" spans="1:8" s="1" customFormat="1" ht="15.75" x14ac:dyDescent="0.25">
      <c r="A50" s="110" t="s">
        <v>74</v>
      </c>
      <c r="B50" s="111"/>
      <c r="C50" s="111"/>
      <c r="D50" s="112" t="s">
        <v>71</v>
      </c>
      <c r="E50" s="113">
        <f>E48-E49</f>
        <v>4134.33</v>
      </c>
      <c r="F50" s="7"/>
      <c r="G50" s="109"/>
    </row>
    <row r="51" spans="1:8" s="1" customFormat="1" ht="15.75" x14ac:dyDescent="0.25">
      <c r="A51" s="17" t="s">
        <v>12</v>
      </c>
      <c r="B51" s="11"/>
      <c r="C51" s="11"/>
      <c r="D51" s="11"/>
      <c r="E51" s="11"/>
      <c r="F51" s="11"/>
      <c r="G51" s="18"/>
      <c r="H51" s="18"/>
    </row>
  </sheetData>
  <mergeCells count="7">
    <mergeCell ref="A48:C48"/>
    <mergeCell ref="A49:C49"/>
    <mergeCell ref="B38:B39"/>
    <mergeCell ref="A37:E37"/>
    <mergeCell ref="A30:C30"/>
    <mergeCell ref="C38:E38"/>
    <mergeCell ref="A47:C47"/>
  </mergeCells>
  <pageMargins left="0.31496062992125984" right="0.31496062992125984" top="0.35433070866141736" bottom="0.35433070866141736" header="0.11811023622047245" footer="0.11811023622047245"/>
  <pageSetup paperSize="9" scale="6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Krokoz™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Oksana</cp:lastModifiedBy>
  <cp:lastPrinted>2019-02-08T11:36:35Z</cp:lastPrinted>
  <dcterms:created xsi:type="dcterms:W3CDTF">2016-04-22T06:39:22Z</dcterms:created>
  <dcterms:modified xsi:type="dcterms:W3CDTF">2019-02-18T10:38:31Z</dcterms:modified>
</cp:coreProperties>
</file>