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18\"/>
    </mc:Choice>
  </mc:AlternateContent>
  <bookViews>
    <workbookView xWindow="360" yWindow="45" windowWidth="17400" windowHeight="10110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4" i="1" l="1"/>
  <c r="D9" i="1" l="1"/>
  <c r="E32" i="1" l="1"/>
  <c r="D51" i="1" l="1"/>
  <c r="D50" i="1"/>
  <c r="E50" i="1" l="1"/>
  <c r="C50" i="1"/>
  <c r="B50" i="1"/>
  <c r="C31" i="1" l="1"/>
  <c r="C22" i="1"/>
  <c r="D37" i="1" l="1"/>
  <c r="E18" i="1" l="1"/>
  <c r="E21" i="1"/>
  <c r="E25" i="1" l="1"/>
  <c r="E26" i="1"/>
  <c r="E28" i="1"/>
  <c r="E20" i="1"/>
  <c r="D14" i="1" l="1"/>
  <c r="D13" i="1"/>
  <c r="C39" i="1"/>
  <c r="D36" i="1"/>
  <c r="C33" i="1"/>
  <c r="A39" i="1"/>
  <c r="D11" i="1"/>
  <c r="E17" i="1"/>
  <c r="E16" i="1"/>
  <c r="D15" i="1"/>
  <c r="D12" i="1"/>
  <c r="D10" i="1"/>
  <c r="E8" i="1"/>
  <c r="D38" i="1"/>
  <c r="D32" i="1" l="1"/>
  <c r="D18" i="1"/>
  <c r="D33" i="1" l="1"/>
  <c r="E9" i="1"/>
  <c r="E33" i="1" l="1"/>
  <c r="E39" i="1" s="1"/>
  <c r="D40" i="1" s="1"/>
</calcChain>
</file>

<file path=xl/sharedStrings.xml><?xml version="1.0" encoding="utf-8"?>
<sst xmlns="http://schemas.openxmlformats.org/spreadsheetml/2006/main" count="109" uniqueCount="78">
  <si>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</si>
  <si>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</si>
  <si>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</si>
  <si>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</si>
  <si>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</si>
  <si>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</si>
  <si>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</si>
  <si>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</si>
  <si>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 xml:space="preserve">3.Работы по содержанию помещений, входящих в состав общего имущества в многоквартирном доме, по содержанию земельного участка и по содержанию придомовой территории. </t>
  </si>
  <si>
    <t>4.Работы по обеспечению вывоза твердых бытовых отходов</t>
  </si>
  <si>
    <t xml:space="preserve">5.Работы по обеспечению вывоза ТКО силами ООО УК "Атал".    
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</si>
  <si>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</si>
  <si>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</si>
  <si>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</si>
  <si>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</si>
  <si>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</si>
  <si>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</si>
  <si>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ул.Университетская,  д.31</t>
  </si>
  <si>
    <t>апрель</t>
  </si>
  <si>
    <t>июнь</t>
  </si>
  <si>
    <t>Остаток средств на конец периода (+ есть средства, -задолженность)</t>
  </si>
  <si>
    <t>сентябрь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</si>
  <si>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</si>
  <si>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</si>
  <si>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</si>
  <si>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 руб</t>
  </si>
  <si>
    <t>Стоимость выполн.работы /услуги на 1 кв.м.</t>
  </si>
  <si>
    <t>руб</t>
  </si>
  <si>
    <t>7.Работы по ремонту общедомового имущества всего, в т.ч.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</si>
  <si>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</si>
  <si>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</si>
  <si>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</si>
  <si>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</si>
  <si>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</si>
  <si>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</si>
  <si>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</si>
  <si>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</si>
  <si>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</si>
  <si>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октябрь</t>
  </si>
  <si>
    <t>прочим потребит. и на производ. нужды</t>
  </si>
  <si>
    <t>*электроизмерительные работы</t>
  </si>
  <si>
    <t>2018 г</t>
  </si>
  <si>
    <t>Отчет по предоставлению коммунальных услуг по жилым помещениям за 2018 г</t>
  </si>
  <si>
    <t>по графику</t>
  </si>
  <si>
    <t>Остаток средств на 01/01/2018 г (+ есть средства, -задолженность)</t>
  </si>
  <si>
    <t>установка информстендов п.4,5,6</t>
  </si>
  <si>
    <t>январь</t>
  </si>
  <si>
    <t>приварка отводов на ограждение детской площадки</t>
  </si>
  <si>
    <t>май</t>
  </si>
  <si>
    <t>ремонт мягкой кровли балконных козырьков кв.72,105</t>
  </si>
  <si>
    <t>работы по технич.диагностир-ию внутридом.газового оборудования</t>
  </si>
  <si>
    <t>подготовка к отопит.сезону</t>
  </si>
  <si>
    <t>ремонт штукатурки откосов на окнах в подъезде 4</t>
  </si>
  <si>
    <t>июль,окт</t>
  </si>
  <si>
    <t>косметич.ремонт п.5,6 после пожара</t>
  </si>
  <si>
    <t>июнь,окт</t>
  </si>
  <si>
    <t>ремонт и восстановление межпанельных швов, кв.41,113,108</t>
  </si>
  <si>
    <t>май,окт</t>
  </si>
  <si>
    <t>устранение последствий пожара на фасаде п.6</t>
  </si>
  <si>
    <t>установка пластиковых окон в подъезде 4-9 шт,п.6 (4 эт)-1 шт</t>
  </si>
  <si>
    <t>март,окт- дек</t>
  </si>
  <si>
    <t>работы на общедомовой системе канализации кв.101,184,179,186</t>
  </si>
  <si>
    <t>замена нижней разводки аварийной канализации  п.1,3,4,6</t>
  </si>
  <si>
    <t>работы на общедом.системе отопл.кв.107,176,189,205,15,186,166,157,12</t>
  </si>
  <si>
    <t>Получено средств от применения повыш.коэфф-та к квартирам без ИПУ</t>
  </si>
  <si>
    <t>8. Расходы на коммун.услуги в целях содержания общего имущества дома</t>
  </si>
  <si>
    <t xml:space="preserve">6.Обеспечение устранения аварий в соответствии с установленными предельными сроками на внутридомовых инженерных системах в доме. </t>
  </si>
  <si>
    <t>Предоставлено услуг РСО</t>
  </si>
  <si>
    <t>по индивид.потреблению</t>
  </si>
  <si>
    <t>содержание общего имущества дома</t>
  </si>
  <si>
    <t>ООО "Коммун. Технологии", МУП "Теплосеть" с 01.09.18 г.(отопление),руб</t>
  </si>
  <si>
    <t>ООО"Ком.Технологии",МУП"Теплосеть" с 01.09.18 г.(горячее водоснабж.),руб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</si>
  <si>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</si>
  <si>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</si>
  <si>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</si>
  <si>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ООО МВК "Экоцентр" (обращение с ТКО) с 01.10.2018 г, руб</t>
  </si>
  <si>
    <t>Экономия расходов на коммун.услуги на содерж.общего имущества дома, руб</t>
  </si>
  <si>
    <t>в теч.года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</si>
</sst>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/>
    <xf numFmtId="1" fontId="2" fillId="0" borderId="0" xfId="0" applyNumberFormat="1" applyFont="1" applyFill="1"/>
    <xf numFmtId="0" fontId="3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horizontal="center" vertical="top"/>
    </xf>
    <xf numFmtId="0" fontId="5" fillId="0" borderId="2" xfId="0" applyNumberFormat="1" applyFont="1" applyFill="1" applyBorder="1" applyAlignment="1">
      <alignment vertical="top" wrapText="1"/>
    </xf>
    <xf numFmtId="0" fontId="5" fillId="0" borderId="16" xfId="0" applyFont="1" applyFill="1" applyBorder="1" applyAlignment="1">
      <alignment vertical="top" wrapText="1"/>
    </xf>
    <xf numFmtId="0" fontId="5" fillId="0" borderId="17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vertical="top" wrapText="1"/>
    </xf>
    <xf numFmtId="0" fontId="6" fillId="0" borderId="20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2" fontId="4" fillId="0" borderId="0" xfId="0" applyNumberFormat="1" applyFont="1" applyFill="1" applyAlignment="1">
      <alignment vertical="top"/>
    </xf>
    <xf numFmtId="0" fontId="6" fillId="0" borderId="19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1" fontId="6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8" fillId="2" borderId="1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1" fontId="5" fillId="0" borderId="0" xfId="0" applyNumberFormat="1" applyFont="1" applyFill="1" applyAlignment="1">
      <alignment vertical="top"/>
    </xf>
    <xf numFmtId="0" fontId="5" fillId="0" borderId="2" xfId="0" applyNumberFormat="1" applyFont="1" applyFill="1" applyBorder="1" applyAlignment="1">
      <alignment horizontal="center" vertical="top" wrapText="1"/>
    </xf>
    <xf numFmtId="0" fontId="9" fillId="0" borderId="0" xfId="0" applyFont="1" applyFill="1"/>
    <xf numFmtId="0" fontId="0" fillId="0" borderId="0" xfId="0" applyFont="1" applyFill="1"/>
    <xf numFmtId="0" fontId="4" fillId="2" borderId="23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20" xfId="0" applyFont="1" applyFill="1" applyBorder="1" applyAlignment="1">
      <alignment horizontal="center" vertical="top" wrapText="1"/>
    </xf>
    <xf numFmtId="0" fontId="10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11" fillId="0" borderId="0" xfId="0" applyFont="1" applyFill="1"/>
    <xf numFmtId="1" fontId="6" fillId="0" borderId="11" xfId="0" applyNumberFormat="1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10" fillId="0" borderId="0" xfId="0" applyFont="1" applyFill="1" applyBorder="1"/>
    <xf numFmtId="0" fontId="7" fillId="2" borderId="6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2" fontId="4" fillId="2" borderId="7" xfId="0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/>
    </xf>
    <xf numFmtId="165" fontId="6" fillId="0" borderId="21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1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8" fillId="2" borderId="11" xfId="1" applyNumberFormat="1" applyFont="1" applyFill="1" applyBorder="1" applyAlignment="1">
      <alignment vertical="top" wrapText="1"/>
    </xf>
    <xf numFmtId="165" fontId="8" fillId="2" borderId="12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165" fontId="4" fillId="2" borderId="8" xfId="1" applyNumberFormat="1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5" fillId="0" borderId="10" xfId="0" applyNumberFormat="1" applyFont="1" applyFill="1" applyBorder="1" applyAlignment="1">
      <alignment vertical="top" wrapText="1"/>
    </xf>
    <xf numFmtId="165" fontId="5" fillId="0" borderId="11" xfId="1" applyNumberFormat="1" applyFont="1" applyFill="1" applyBorder="1" applyAlignment="1">
      <alignment vertical="top"/>
    </xf>
    <xf numFmtId="165" fontId="5" fillId="0" borderId="12" xfId="1" applyNumberFormat="1" applyFont="1" applyFill="1" applyBorder="1" applyAlignment="1">
      <alignment vertical="top"/>
    </xf>
    <xf numFmtId="165" fontId="4" fillId="0" borderId="14" xfId="1" applyNumberFormat="1" applyFont="1" applyFill="1" applyBorder="1" applyAlignment="1">
      <alignment vertical="top"/>
    </xf>
    <xf numFmtId="165" fontId="4" fillId="0" borderId="15" xfId="1" applyNumberFormat="1" applyFont="1" applyFill="1" applyBorder="1" applyAlignment="1">
      <alignment vertical="top"/>
    </xf>
    <xf numFmtId="2" fontId="5" fillId="0" borderId="17" xfId="0" applyNumberFormat="1" applyFont="1" applyFill="1" applyBorder="1" applyAlignment="1">
      <alignment vertical="top" wrapText="1"/>
    </xf>
    <xf numFmtId="165" fontId="4" fillId="0" borderId="18" xfId="1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vertical="top" wrapText="1"/>
    </xf>
    <xf numFmtId="1" fontId="4" fillId="2" borderId="14" xfId="0" applyNumberFormat="1" applyFont="1" applyFill="1" applyBorder="1" applyAlignment="1">
      <alignment vertical="top" wrapText="1"/>
    </xf>
    <xf numFmtId="1" fontId="5" fillId="2" borderId="14" xfId="0" applyNumberFormat="1" applyFont="1" applyFill="1" applyBorder="1" applyAlignment="1">
      <alignment horizontal="center" vertical="top" wrapText="1"/>
    </xf>
    <xf numFmtId="2" fontId="4" fillId="2" borderId="15" xfId="0" applyNumberFormat="1" applyFont="1" applyFill="1" applyBorder="1" applyAlignment="1">
      <alignment vertical="top" wrapText="1"/>
    </xf>
    <xf numFmtId="165" fontId="4" fillId="2" borderId="15" xfId="1" applyNumberFormat="1" applyFont="1" applyFill="1" applyBorder="1" applyAlignment="1">
      <alignment vertical="top" wrapText="1"/>
    </xf>
    <xf numFmtId="0" fontId="6" fillId="0" borderId="25" xfId="0" applyFont="1" applyFill="1" applyBorder="1" applyAlignment="1">
      <alignment vertical="top" wrapText="1"/>
    </xf>
    <xf numFmtId="165" fontId="6" fillId="0" borderId="26" xfId="1" applyNumberFormat="1" applyFont="1" applyFill="1" applyBorder="1" applyAlignment="1">
      <alignment vertical="top"/>
    </xf>
    <xf numFmtId="165" fontId="6" fillId="0" borderId="27" xfId="1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165" fontId="4" fillId="0" borderId="0" xfId="1" applyNumberFormat="1" applyFont="1" applyFill="1" applyAlignment="1">
      <alignment horizontal="right" vertical="top" wrapText="1"/>
    </xf>
    <xf numFmtId="165" fontId="5" fillId="0" borderId="5" xfId="1" applyNumberFormat="1" applyFont="1" applyFill="1" applyBorder="1" applyAlignment="1">
      <alignment vertical="top" wrapText="1"/>
    </xf>
    <xf numFmtId="165" fontId="6" fillId="0" borderId="20" xfId="1" applyNumberFormat="1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zoomScale="75" zoomScaleNormal="75" workbookViewId="0">
      <selection activeCell="F43" sqref="F43:F51"/>
    </sheetView>
  </sheetViews>
  <sheetFormatPr defaultRowHeight="15.75" x14ac:dyDescent="0.25"/>
  <cols>
    <col min="1" max="1" width="80.140625" style="9" customWidth="1"/>
    <col min="2" max="2" width="14.5703125" style="9" customWidth="1"/>
    <col min="3" max="3" width="13.7109375" style="9" customWidth="1"/>
    <col min="4" max="5" width="14.140625" style="9" customWidth="1"/>
    <col min="6" max="6" width="11.85546875" style="5" bestFit="1" customWidth="1"/>
  </cols>
  <sheetData>
    <row r="1" spans="1:7" s="17" customFormat="1" ht="31.5" x14ac:dyDescent="0.25">
      <c r="A1" s="37" t="s">
        <v>13</v>
      </c>
      <c r="B1" s="9"/>
      <c r="C1" s="9" t="s">
        <v>41</v>
      </c>
      <c r="D1" s="38" t="s">
        <v>24</v>
      </c>
      <c r="E1" s="38">
        <v>12</v>
      </c>
      <c r="F1" s="5"/>
    </row>
    <row r="2" spans="1:7" s="17" customFormat="1" x14ac:dyDescent="0.25">
      <c r="A2" s="39" t="s">
        <v>17</v>
      </c>
      <c r="B2" s="9"/>
      <c r="C2" s="9"/>
      <c r="D2" s="9"/>
      <c r="E2" s="9"/>
      <c r="F2" s="5"/>
    </row>
    <row r="3" spans="1:7" s="17" customFormat="1" x14ac:dyDescent="0.25">
      <c r="A3" s="9" t="s">
        <v>29</v>
      </c>
      <c r="B3" s="9">
        <v>11850.7</v>
      </c>
      <c r="C3" s="9"/>
      <c r="D3" s="9"/>
      <c r="E3" s="9"/>
      <c r="F3" s="5"/>
    </row>
    <row r="4" spans="1:7" s="17" customFormat="1" x14ac:dyDescent="0.25">
      <c r="A4" s="9" t="s">
        <v>0</v>
      </c>
      <c r="B4" s="9">
        <v>19.5</v>
      </c>
      <c r="C4" s="9">
        <v>17.399999999999999</v>
      </c>
      <c r="D4" s="9"/>
      <c r="E4" s="9"/>
      <c r="F4" s="5"/>
    </row>
    <row r="5" spans="1:7" s="17" customFormat="1" x14ac:dyDescent="0.25">
      <c r="A5" s="9" t="s">
        <v>25</v>
      </c>
      <c r="B5" s="104">
        <v>2698086.81</v>
      </c>
      <c r="C5" s="40"/>
      <c r="D5" s="40"/>
      <c r="E5" s="9"/>
      <c r="F5" s="40"/>
      <c r="G5" s="9"/>
    </row>
    <row r="6" spans="1:7" s="17" customFormat="1" ht="16.5" thickBot="1" x14ac:dyDescent="0.3">
      <c r="A6" s="9" t="s">
        <v>1</v>
      </c>
      <c r="B6" s="9">
        <v>100</v>
      </c>
      <c r="C6" s="9"/>
      <c r="D6" s="9"/>
      <c r="E6" s="9"/>
      <c r="F6" s="40"/>
    </row>
    <row r="7" spans="1:7" s="18" customFormat="1" ht="66" customHeight="1" x14ac:dyDescent="0.25">
      <c r="A7" s="6" t="s">
        <v>2</v>
      </c>
      <c r="B7" s="8" t="s">
        <v>14</v>
      </c>
      <c r="C7" s="8" t="s">
        <v>22</v>
      </c>
      <c r="D7" s="8" t="s">
        <v>26</v>
      </c>
      <c r="E7" s="7" t="s">
        <v>23</v>
      </c>
      <c r="F7" s="10"/>
    </row>
    <row r="8" spans="1:7" s="17" customFormat="1" ht="15.75" customHeight="1" x14ac:dyDescent="0.25">
      <c r="A8" s="11" t="s">
        <v>3</v>
      </c>
      <c r="B8" s="24" t="s">
        <v>15</v>
      </c>
      <c r="C8" s="103" t="s">
        <v>27</v>
      </c>
      <c r="D8" s="12">
        <v>0.92</v>
      </c>
      <c r="E8" s="80">
        <f>D8*B3*E1</f>
        <v>130831.72800000003</v>
      </c>
      <c r="F8" s="5"/>
    </row>
    <row r="9" spans="1:7" s="17" customFormat="1" ht="47.25" x14ac:dyDescent="0.25">
      <c r="A9" s="11" t="s">
        <v>4</v>
      </c>
      <c r="B9" s="24" t="s">
        <v>15</v>
      </c>
      <c r="C9" s="103" t="s">
        <v>27</v>
      </c>
      <c r="D9" s="12">
        <f>4.8+D10+D11+D12+D13</f>
        <v>6.9283341912292098</v>
      </c>
      <c r="E9" s="80">
        <f>D9*E1*B3</f>
        <v>985267.32</v>
      </c>
      <c r="F9" s="5"/>
    </row>
    <row r="10" spans="1:7" s="17" customFormat="1" ht="15.75" customHeight="1" x14ac:dyDescent="0.25">
      <c r="A10" s="14" t="s">
        <v>5</v>
      </c>
      <c r="B10" s="24"/>
      <c r="C10" s="103" t="s">
        <v>27</v>
      </c>
      <c r="D10" s="12">
        <f>E10/E1/B3</f>
        <v>6.9897418155326976E-2</v>
      </c>
      <c r="E10" s="80">
        <v>9940</v>
      </c>
      <c r="F10" s="5"/>
    </row>
    <row r="11" spans="1:7" s="17" customFormat="1" ht="15.75" customHeight="1" x14ac:dyDescent="0.25">
      <c r="A11" s="14" t="s">
        <v>6</v>
      </c>
      <c r="B11" s="24"/>
      <c r="C11" s="103" t="s">
        <v>27</v>
      </c>
      <c r="D11" s="12">
        <f>E11/E1/B3</f>
        <v>6.2942836006874406E-2</v>
      </c>
      <c r="E11" s="80">
        <v>8951</v>
      </c>
      <c r="F11" s="5"/>
    </row>
    <row r="12" spans="1:7" s="17" customFormat="1" ht="15.75" customHeight="1" x14ac:dyDescent="0.25">
      <c r="A12" s="14" t="s">
        <v>7</v>
      </c>
      <c r="B12" s="24"/>
      <c r="C12" s="103" t="s">
        <v>27</v>
      </c>
      <c r="D12" s="12">
        <f>E12/B3/E1</f>
        <v>1.9954939370670086</v>
      </c>
      <c r="E12" s="80">
        <v>283776</v>
      </c>
      <c r="F12" s="5"/>
    </row>
    <row r="13" spans="1:7" s="17" customFormat="1" ht="15.75" customHeight="1" x14ac:dyDescent="0.25">
      <c r="A13" s="14" t="s">
        <v>40</v>
      </c>
      <c r="B13" s="24"/>
      <c r="C13" s="103" t="s">
        <v>32</v>
      </c>
      <c r="D13" s="12">
        <f>E13/E1/B3</f>
        <v>0</v>
      </c>
      <c r="E13" s="80"/>
      <c r="F13" s="5"/>
      <c r="G13" s="4"/>
    </row>
    <row r="14" spans="1:7" s="17" customFormat="1" ht="47.25" x14ac:dyDescent="0.25">
      <c r="A14" s="11" t="s">
        <v>8</v>
      </c>
      <c r="B14" s="24" t="s">
        <v>15</v>
      </c>
      <c r="C14" s="103" t="s">
        <v>27</v>
      </c>
      <c r="D14" s="12">
        <f>E14/E1/B3</f>
        <v>4.5100289434379404</v>
      </c>
      <c r="E14" s="80">
        <f>18430*2.9*E1</f>
        <v>641364</v>
      </c>
      <c r="F14" s="5"/>
    </row>
    <row r="15" spans="1:7" s="17" customFormat="1" x14ac:dyDescent="0.25">
      <c r="A15" s="11" t="s">
        <v>9</v>
      </c>
      <c r="B15" s="92" t="s">
        <v>43</v>
      </c>
      <c r="C15" s="103" t="s">
        <v>27</v>
      </c>
      <c r="D15" s="12">
        <f>E15/E1/B3</f>
        <v>1.7842616891829173</v>
      </c>
      <c r="E15" s="80">
        <v>253737</v>
      </c>
      <c r="F15" s="5"/>
    </row>
    <row r="16" spans="1:7" s="17" customFormat="1" ht="15.75" customHeight="1" x14ac:dyDescent="0.25">
      <c r="A16" s="11" t="s">
        <v>10</v>
      </c>
      <c r="B16" s="92" t="s">
        <v>43</v>
      </c>
      <c r="C16" s="103" t="s">
        <v>27</v>
      </c>
      <c r="D16" s="12">
        <v>0.43</v>
      </c>
      <c r="E16" s="80">
        <f>D16*E1*B3</f>
        <v>61149.612000000008</v>
      </c>
      <c r="F16" s="5"/>
    </row>
    <row r="17" spans="1:10" s="17" customFormat="1" ht="32.25" thickBot="1" x14ac:dyDescent="0.3">
      <c r="A17" s="26" t="s">
        <v>66</v>
      </c>
      <c r="B17" s="27" t="s">
        <v>15</v>
      </c>
      <c r="C17" s="28" t="s">
        <v>27</v>
      </c>
      <c r="D17" s="15">
        <v>0.49</v>
      </c>
      <c r="E17" s="81">
        <f>D17*E1*B3</f>
        <v>69682.116000000009</v>
      </c>
      <c r="F17" s="5"/>
    </row>
    <row r="18" spans="1:10" s="17" customFormat="1" x14ac:dyDescent="0.25">
      <c r="A18" s="69" t="s">
        <v>28</v>
      </c>
      <c r="B18" s="70"/>
      <c r="C18" s="70"/>
      <c r="D18" s="71">
        <f>E18/E1/B3</f>
        <v>2.6926327136793606</v>
      </c>
      <c r="E18" s="82">
        <f>E19+E20+E21+E22+E23+E24+E25+E26+E27+E28+E29+E30+E31</f>
        <v>382914.99</v>
      </c>
      <c r="F18" s="5"/>
    </row>
    <row r="19" spans="1:10" s="53" customFormat="1" x14ac:dyDescent="0.25">
      <c r="A19" s="11" t="s">
        <v>45</v>
      </c>
      <c r="B19" s="24" t="s">
        <v>46</v>
      </c>
      <c r="C19" s="103" t="s">
        <v>27</v>
      </c>
      <c r="D19" s="13"/>
      <c r="E19" s="80">
        <v>3278.37</v>
      </c>
      <c r="F19" s="5"/>
    </row>
    <row r="20" spans="1:10" s="53" customFormat="1" x14ac:dyDescent="0.25">
      <c r="A20" s="11" t="s">
        <v>63</v>
      </c>
      <c r="B20" s="24" t="s">
        <v>77</v>
      </c>
      <c r="C20" s="103" t="s">
        <v>27</v>
      </c>
      <c r="D20" s="13"/>
      <c r="E20" s="80">
        <f>1470.47+1256.4+1572.24+2521.52+987.98+944.34+1516.43+1992.28+2813.16</f>
        <v>15074.82</v>
      </c>
      <c r="F20" s="5"/>
    </row>
    <row r="21" spans="1:10" s="3" customFormat="1" x14ac:dyDescent="0.25">
      <c r="A21" s="11" t="s">
        <v>61</v>
      </c>
      <c r="B21" s="24" t="s">
        <v>60</v>
      </c>
      <c r="C21" s="103" t="s">
        <v>27</v>
      </c>
      <c r="D21" s="13"/>
      <c r="E21" s="80">
        <f>2932.1+3558.5+2232.54+2612.48</f>
        <v>11335.619999999999</v>
      </c>
      <c r="F21" s="41"/>
    </row>
    <row r="22" spans="1:10" s="3" customFormat="1" x14ac:dyDescent="0.25">
      <c r="A22" s="11" t="s">
        <v>62</v>
      </c>
      <c r="B22" s="24" t="s">
        <v>19</v>
      </c>
      <c r="C22" s="103" t="str">
        <f>C21</f>
        <v>руб</v>
      </c>
      <c r="D22" s="13"/>
      <c r="E22" s="80">
        <v>30636.09</v>
      </c>
      <c r="F22" s="41"/>
    </row>
    <row r="23" spans="1:10" s="3" customFormat="1" x14ac:dyDescent="0.25">
      <c r="A23" s="11" t="s">
        <v>50</v>
      </c>
      <c r="B23" s="24" t="s">
        <v>18</v>
      </c>
      <c r="C23" s="103" t="s">
        <v>27</v>
      </c>
      <c r="D23" s="13"/>
      <c r="E23" s="80">
        <v>105120</v>
      </c>
      <c r="F23" s="41"/>
    </row>
    <row r="24" spans="1:10" s="53" customFormat="1" x14ac:dyDescent="0.25">
      <c r="A24" s="11" t="s">
        <v>47</v>
      </c>
      <c r="B24" s="24" t="s">
        <v>48</v>
      </c>
      <c r="C24" s="103" t="s">
        <v>27</v>
      </c>
      <c r="D24" s="13"/>
      <c r="E24" s="80">
        <v>1892.58</v>
      </c>
      <c r="F24" s="5"/>
    </row>
    <row r="25" spans="1:10" s="53" customFormat="1" x14ac:dyDescent="0.25">
      <c r="A25" s="11" t="s">
        <v>56</v>
      </c>
      <c r="B25" s="24" t="s">
        <v>57</v>
      </c>
      <c r="C25" s="103" t="s">
        <v>27</v>
      </c>
      <c r="D25" s="13"/>
      <c r="E25" s="80">
        <f>11160+4320</f>
        <v>15480</v>
      </c>
      <c r="F25" s="5"/>
    </row>
    <row r="26" spans="1:10" s="53" customFormat="1" ht="15.75" customHeight="1" x14ac:dyDescent="0.25">
      <c r="A26" s="11" t="s">
        <v>54</v>
      </c>
      <c r="B26" s="24" t="s">
        <v>55</v>
      </c>
      <c r="C26" s="103" t="s">
        <v>27</v>
      </c>
      <c r="D26" s="13"/>
      <c r="E26" s="80">
        <f>9021.63+61299.29</f>
        <v>70320.92</v>
      </c>
      <c r="F26" s="5"/>
    </row>
    <row r="27" spans="1:10" s="53" customFormat="1" ht="15.75" customHeight="1" x14ac:dyDescent="0.25">
      <c r="A27" s="11" t="s">
        <v>49</v>
      </c>
      <c r="B27" s="24" t="s">
        <v>19</v>
      </c>
      <c r="C27" s="103" t="s">
        <v>27</v>
      </c>
      <c r="D27" s="12"/>
      <c r="E27" s="80">
        <v>5610</v>
      </c>
      <c r="F27" s="5"/>
    </row>
    <row r="28" spans="1:10" s="53" customFormat="1" ht="15.75" customHeight="1" x14ac:dyDescent="0.25">
      <c r="A28" s="11" t="s">
        <v>59</v>
      </c>
      <c r="B28" s="24" t="s">
        <v>53</v>
      </c>
      <c r="C28" s="103" t="s">
        <v>27</v>
      </c>
      <c r="D28" s="12"/>
      <c r="E28" s="80">
        <f>10839.37+80811</f>
        <v>91650.37</v>
      </c>
      <c r="F28" s="5"/>
    </row>
    <row r="29" spans="1:10" s="53" customFormat="1" ht="15.75" customHeight="1" x14ac:dyDescent="0.25">
      <c r="A29" s="11" t="s">
        <v>51</v>
      </c>
      <c r="B29" s="24" t="s">
        <v>21</v>
      </c>
      <c r="C29" s="103" t="s">
        <v>27</v>
      </c>
      <c r="D29" s="12"/>
      <c r="E29" s="80">
        <v>1823.64</v>
      </c>
      <c r="F29" s="5"/>
    </row>
    <row r="30" spans="1:10" s="53" customFormat="1" ht="15.75" customHeight="1" x14ac:dyDescent="0.25">
      <c r="A30" s="11" t="s">
        <v>52</v>
      </c>
      <c r="B30" s="24" t="s">
        <v>38</v>
      </c>
      <c r="C30" s="103" t="s">
        <v>27</v>
      </c>
      <c r="D30" s="12"/>
      <c r="E30" s="80">
        <v>10692.58</v>
      </c>
      <c r="F30" s="5"/>
    </row>
    <row r="31" spans="1:10" s="53" customFormat="1" ht="15.75" customHeight="1" thickBot="1" x14ac:dyDescent="0.3">
      <c r="A31" s="93" t="s">
        <v>58</v>
      </c>
      <c r="B31" s="29" t="s">
        <v>38</v>
      </c>
      <c r="C31" s="30" t="str">
        <f>C30</f>
        <v>руб</v>
      </c>
      <c r="D31" s="31"/>
      <c r="E31" s="105">
        <v>20000</v>
      </c>
      <c r="F31" s="5"/>
    </row>
    <row r="32" spans="1:10" s="23" customFormat="1" ht="16.5" thickBot="1" x14ac:dyDescent="0.3">
      <c r="A32" s="20" t="s">
        <v>65</v>
      </c>
      <c r="B32" s="21"/>
      <c r="C32" s="21" t="s">
        <v>27</v>
      </c>
      <c r="D32" s="90">
        <f>E32/E1/B3</f>
        <v>1.708197265421733</v>
      </c>
      <c r="E32" s="91">
        <f>D50+D51</f>
        <v>242920</v>
      </c>
      <c r="F32" s="35"/>
      <c r="G32" s="36"/>
      <c r="H32" s="22"/>
      <c r="I32" s="22"/>
      <c r="J32" s="22"/>
    </row>
    <row r="33" spans="1:10" s="17" customFormat="1" ht="18.75" customHeight="1" thickBot="1" x14ac:dyDescent="0.35">
      <c r="A33" s="95" t="s">
        <v>11</v>
      </c>
      <c r="B33" s="96"/>
      <c r="C33" s="97" t="str">
        <f>C28</f>
        <v>руб</v>
      </c>
      <c r="D33" s="98">
        <f>D8+D9+D14+D15+D16+D17+D18+D32</f>
        <v>19.463454802951166</v>
      </c>
      <c r="E33" s="99">
        <f>E8+E9+E14+E15+E16+E17+E18+E32</f>
        <v>2767866.7659999998</v>
      </c>
      <c r="F33" s="42"/>
      <c r="G33" s="2"/>
    </row>
    <row r="34" spans="1:10" s="23" customFormat="1" ht="16.5" thickBot="1" x14ac:dyDescent="0.3">
      <c r="A34" s="113" t="s">
        <v>33</v>
      </c>
      <c r="B34" s="114"/>
      <c r="C34" s="114"/>
      <c r="D34" s="54" t="s">
        <v>35</v>
      </c>
      <c r="E34" s="55" t="s">
        <v>36</v>
      </c>
      <c r="F34" s="56"/>
      <c r="G34" s="35"/>
      <c r="H34" s="57"/>
      <c r="I34" s="22"/>
      <c r="J34" s="22"/>
    </row>
    <row r="35" spans="1:10" s="61" customFormat="1" x14ac:dyDescent="0.25">
      <c r="A35" s="43" t="s">
        <v>44</v>
      </c>
      <c r="B35" s="32"/>
      <c r="C35" s="60" t="s">
        <v>32</v>
      </c>
      <c r="D35" s="106">
        <v>33943</v>
      </c>
      <c r="E35" s="74"/>
      <c r="F35" s="44"/>
    </row>
    <row r="36" spans="1:10" s="61" customFormat="1" x14ac:dyDescent="0.25">
      <c r="A36" s="14" t="s">
        <v>16</v>
      </c>
      <c r="B36" s="25"/>
      <c r="C36" s="62" t="s">
        <v>32</v>
      </c>
      <c r="D36" s="107">
        <f>2178*E1</f>
        <v>26136</v>
      </c>
      <c r="E36" s="75"/>
      <c r="F36" s="44"/>
    </row>
    <row r="37" spans="1:10" s="61" customFormat="1" ht="15.75" customHeight="1" x14ac:dyDescent="0.25">
      <c r="A37" s="14" t="s">
        <v>64</v>
      </c>
      <c r="B37" s="25"/>
      <c r="C37" s="62" t="s">
        <v>32</v>
      </c>
      <c r="D37" s="107">
        <f>8136.2+7663.15+4111.83</f>
        <v>19911.18</v>
      </c>
      <c r="E37" s="75"/>
      <c r="F37" s="45"/>
    </row>
    <row r="38" spans="1:10" s="63" customFormat="1" x14ac:dyDescent="0.25">
      <c r="A38" s="14" t="s">
        <v>37</v>
      </c>
      <c r="B38" s="25"/>
      <c r="C38" s="62" t="s">
        <v>32</v>
      </c>
      <c r="D38" s="107">
        <f>B5</f>
        <v>2698086.81</v>
      </c>
      <c r="E38" s="75"/>
      <c r="F38" s="46"/>
    </row>
    <row r="39" spans="1:10" s="63" customFormat="1" x14ac:dyDescent="0.25">
      <c r="A39" s="58" t="str">
        <f>A33</f>
        <v>итого расходы</v>
      </c>
      <c r="B39" s="59"/>
      <c r="C39" s="64" t="str">
        <f>C38</f>
        <v>руб.</v>
      </c>
      <c r="D39" s="76"/>
      <c r="E39" s="77">
        <f>E33</f>
        <v>2767866.7659999998</v>
      </c>
      <c r="F39" s="46"/>
    </row>
    <row r="40" spans="1:10" s="68" customFormat="1" ht="15.75" customHeight="1" thickBot="1" x14ac:dyDescent="0.3">
      <c r="A40" s="47" t="s">
        <v>20</v>
      </c>
      <c r="B40" s="34"/>
      <c r="C40" s="65" t="s">
        <v>32</v>
      </c>
      <c r="D40" s="78">
        <f>D35+D36+D37+D38-E39</f>
        <v>10210.224000000395</v>
      </c>
      <c r="E40" s="79"/>
      <c r="F40" s="48"/>
      <c r="G40" s="66"/>
      <c r="H40" s="67"/>
      <c r="I40" s="67"/>
      <c r="J40" s="67"/>
    </row>
    <row r="41" spans="1:10" s="17" customFormat="1" ht="16.5" customHeight="1" x14ac:dyDescent="0.25">
      <c r="A41" s="110" t="s">
        <v>42</v>
      </c>
      <c r="B41" s="111"/>
      <c r="C41" s="111"/>
      <c r="D41" s="111"/>
      <c r="E41" s="112"/>
      <c r="F41" s="49"/>
    </row>
    <row r="42" spans="1:10" s="53" customFormat="1" ht="15.75" customHeight="1" x14ac:dyDescent="0.25">
      <c r="A42" s="51" t="s">
        <v>30</v>
      </c>
      <c r="B42" s="108" t="s">
        <v>67</v>
      </c>
      <c r="C42" s="108" t="s">
        <v>34</v>
      </c>
      <c r="D42" s="115"/>
      <c r="E42" s="116"/>
      <c r="F42" s="5"/>
      <c r="G42" s="52"/>
      <c r="H42" s="52"/>
      <c r="I42" s="52"/>
    </row>
    <row r="43" spans="1:10" s="53" customFormat="1" ht="63" x14ac:dyDescent="0.25">
      <c r="A43" s="11"/>
      <c r="B43" s="109"/>
      <c r="C43" s="94" t="s">
        <v>68</v>
      </c>
      <c r="D43" s="94" t="s">
        <v>69</v>
      </c>
      <c r="E43" s="83" t="s">
        <v>39</v>
      </c>
      <c r="F43" s="5"/>
      <c r="G43" s="52"/>
      <c r="H43" s="52"/>
      <c r="I43" s="52"/>
    </row>
    <row r="44" spans="1:10" s="17" customFormat="1" ht="15.75" customHeight="1" x14ac:dyDescent="0.25">
      <c r="A44" s="19" t="s">
        <v>70</v>
      </c>
      <c r="B44" s="72">
        <v>3037581</v>
      </c>
      <c r="C44" s="72">
        <v>3037651</v>
      </c>
      <c r="D44" s="72"/>
      <c r="E44" s="73"/>
      <c r="F44" s="50"/>
    </row>
    <row r="45" spans="1:10" s="17" customFormat="1" ht="15.75" customHeight="1" x14ac:dyDescent="0.25">
      <c r="A45" s="19" t="s">
        <v>71</v>
      </c>
      <c r="B45" s="72">
        <v>1440261</v>
      </c>
      <c r="C45" s="72">
        <v>1342912</v>
      </c>
      <c r="D45" s="72">
        <v>112621</v>
      </c>
      <c r="E45" s="73"/>
      <c r="F45" s="50"/>
    </row>
    <row r="46" spans="1:10" s="17" customFormat="1" x14ac:dyDescent="0.25">
      <c r="A46" s="19" t="s">
        <v>72</v>
      </c>
      <c r="B46" s="72">
        <v>270670</v>
      </c>
      <c r="C46" s="72">
        <v>260272</v>
      </c>
      <c r="D46" s="72">
        <v>11742</v>
      </c>
      <c r="E46" s="73"/>
      <c r="F46" s="50"/>
    </row>
    <row r="47" spans="1:10" s="17" customFormat="1" x14ac:dyDescent="0.25">
      <c r="A47" s="19" t="s">
        <v>73</v>
      </c>
      <c r="B47" s="72">
        <v>497821</v>
      </c>
      <c r="C47" s="72">
        <v>474962</v>
      </c>
      <c r="D47" s="72">
        <v>27572</v>
      </c>
      <c r="E47" s="73"/>
      <c r="F47" s="50"/>
    </row>
    <row r="48" spans="1:10" s="17" customFormat="1" x14ac:dyDescent="0.25">
      <c r="A48" s="19" t="s">
        <v>74</v>
      </c>
      <c r="B48" s="72">
        <v>924495</v>
      </c>
      <c r="C48" s="72">
        <v>812144</v>
      </c>
      <c r="D48" s="72">
        <v>159712</v>
      </c>
      <c r="E48" s="73">
        <v>37</v>
      </c>
      <c r="F48" s="50"/>
    </row>
    <row r="49" spans="1:8" s="17" customFormat="1" ht="16.5" thickBot="1" x14ac:dyDescent="0.3">
      <c r="A49" s="85" t="s">
        <v>75</v>
      </c>
      <c r="B49" s="86">
        <v>133182</v>
      </c>
      <c r="C49" s="86">
        <v>133172</v>
      </c>
      <c r="D49" s="86"/>
      <c r="E49" s="87"/>
      <c r="F49" s="50"/>
    </row>
    <row r="50" spans="1:8" s="17" customFormat="1" ht="16.5" thickBot="1" x14ac:dyDescent="0.3">
      <c r="A50" s="33" t="s">
        <v>31</v>
      </c>
      <c r="B50" s="88">
        <f>SUM(B44:B49)</f>
        <v>6304010</v>
      </c>
      <c r="C50" s="88">
        <f>SUM(C44:C49)</f>
        <v>6061113</v>
      </c>
      <c r="D50" s="88">
        <f>SUM(D45:D49)</f>
        <v>311647</v>
      </c>
      <c r="E50" s="89">
        <f>SUM(E44:E48)</f>
        <v>37</v>
      </c>
      <c r="F50" s="9"/>
    </row>
    <row r="51" spans="1:8" s="61" customFormat="1" ht="15.75" customHeight="1" thickBot="1" x14ac:dyDescent="0.3">
      <c r="A51" s="100" t="s">
        <v>76</v>
      </c>
      <c r="B51" s="101"/>
      <c r="C51" s="101"/>
      <c r="D51" s="101">
        <f>B46+B47+B48-C46-C47-C48-D46-D47-D48-E48+B45-C45-D45</f>
        <v>-68727</v>
      </c>
      <c r="E51" s="102"/>
      <c r="F51" s="84"/>
    </row>
    <row r="52" spans="1:8" s="1" customFormat="1" x14ac:dyDescent="0.25">
      <c r="A52" s="16" t="s">
        <v>12</v>
      </c>
      <c r="B52" s="9"/>
      <c r="C52" s="9"/>
      <c r="D52" s="9"/>
      <c r="E52" s="9"/>
      <c r="F52" s="9"/>
      <c r="G52" s="17"/>
      <c r="H52" s="17"/>
    </row>
    <row r="53" spans="1:8" s="17" customFormat="1" x14ac:dyDescent="0.25">
      <c r="A53" s="9"/>
      <c r="B53" s="9"/>
      <c r="C53" s="9"/>
      <c r="D53" s="9"/>
      <c r="E53" s="9"/>
      <c r="F53" s="5"/>
    </row>
  </sheetData>
  <mergeCells count="4">
    <mergeCell ref="B42:B43"/>
    <mergeCell ref="A41:E41"/>
    <mergeCell ref="A34:C34"/>
    <mergeCell ref="C42:E42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2019-02-08T11:43:11Z</cp:lastPrinted>
  <dcterms:created xsi:type="dcterms:W3CDTF">2016-04-22T06:39:22Z</dcterms:created>
  <dcterms:modified xsi:type="dcterms:W3CDTF">2019-02-18T10:38:51Z</dcterms:modified>
</cp:coreProperties>
</file>