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4" i="1" l="1"/>
  <c r="D9" i="1" l="1"/>
  <c r="E48" i="1" l="1"/>
  <c r="D44" i="1" l="1"/>
  <c r="D43" i="1"/>
  <c r="E23" i="1" s="1"/>
  <c r="E43" i="1" l="1"/>
  <c r="C43" i="1"/>
  <c r="B43" i="1"/>
  <c r="D29" i="1" l="1"/>
  <c r="B5" i="1" l="1"/>
  <c r="E21" i="1" l="1"/>
  <c r="D28" i="1" l="1"/>
  <c r="E19" i="1" l="1"/>
  <c r="E18" i="1" s="1"/>
  <c r="E24" i="1" l="1"/>
  <c r="C25" i="1"/>
  <c r="C32" i="1"/>
  <c r="D12" i="1"/>
  <c r="A32" i="1"/>
  <c r="D31" i="1"/>
  <c r="D23" i="1" l="1"/>
  <c r="D11" i="1"/>
  <c r="D14" i="1" l="1"/>
  <c r="E16" i="1"/>
  <c r="E17" i="1"/>
  <c r="D15" i="1"/>
  <c r="D13" i="1"/>
  <c r="D10" i="1"/>
  <c r="E8" i="1"/>
  <c r="E9" i="1" l="1"/>
  <c r="E25" i="1" s="1"/>
  <c r="E32" i="1" s="1"/>
  <c r="D33" i="1" s="1"/>
  <c r="D18" i="1"/>
  <c r="D25" i="1" l="1"/>
</calcChain>
</file>

<file path=xl/sharedStrings.xml><?xml version="1.0" encoding="utf-8"?>
<sst xmlns="http://schemas.openxmlformats.org/spreadsheetml/2006/main" count="96" uniqueCount="69">
  <si>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</si>
  <si>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</si>
  <si>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</si>
  <si>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</si>
  <si>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</si>
  <si>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</si>
  <si>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</si>
  <si>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</si>
  <si>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</si>
  <si>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</si>
  <si>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</si>
  <si>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</si>
  <si>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</si>
  <si>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</si>
  <si>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</si>
  <si>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</si>
  <si>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</si>
  <si>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д.35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</si>
  <si>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</si>
  <si>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</si>
  <si>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</si>
  <si>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</si>
  <si>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Стоимость выполн.работы /услуги на 1 кв.м.</t>
  </si>
  <si>
    <t>Начислено за данный период по статье "содержание помещения", руб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</si>
  <si>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</si>
  <si>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</si>
  <si>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</si>
  <si>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</si>
  <si>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</si>
  <si>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</si>
  <si>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7.Работы по ремонту общедомового имущества всего, в т.ч.</t>
  </si>
  <si>
    <t>9.обслуживание спецсчета</t>
  </si>
  <si>
    <t>Всего начислено УК Атал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</si>
  <si>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</si>
  <si>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</si>
  <si>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</si>
  <si>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</si>
  <si>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</si>
  <si>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2018 г</t>
  </si>
  <si>
    <t>Остаток средств на 01/01/2018 г (+ есть средства, -задолженность)</t>
  </si>
  <si>
    <t>Отчет по предоставлению коммунальных услуг по жилым помещениям за 2018 г</t>
  </si>
  <si>
    <t>по графику</t>
  </si>
  <si>
    <t>Получено средств от сдачи металлолома</t>
  </si>
  <si>
    <t>изготовление проектно-сметной документации по капремонту</t>
  </si>
  <si>
    <t>апрель</t>
  </si>
  <si>
    <t>ремонт мягкой кровли кв.122,123,коридор кв.130-137</t>
  </si>
  <si>
    <t>август</t>
  </si>
  <si>
    <t>работы на общедомовой системе отопления кв.116,66,2,8,39,23,52</t>
  </si>
  <si>
    <t>март,июль-окт</t>
  </si>
  <si>
    <t>апрель,дек</t>
  </si>
  <si>
    <t>работы на общедомовой системе канализации кв.49,81,65,неж.помещ.</t>
  </si>
  <si>
    <t>8. Расходы на коммун.услуги в целях содержания общего имущества дома</t>
  </si>
  <si>
    <t>Получено средств от применения повыш.коэфф-та к квартирам без ИПУ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</si>
  <si>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</si>
  <si>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</si>
  <si>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</si>
  <si>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</si>
  <si>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</si>
  <si>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</si>
  <si>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</si>
  <si>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</si>
  <si>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</si>
  <si>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</si>
  <si>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</si>
  <si>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</si>
  <si>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</si>
  <si>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</si>
  <si>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>Остаток средств на спецсчете на 01.01.2019 г</t>
  </si>
  <si>
    <t>Израсходовано на капремонт со спецсчета в 2018 г (замена нижней разводки отопления)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</si>
</sst>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0" xfId="0" applyFont="1" applyFill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2" fontId="4" fillId="0" borderId="8" xfId="0" applyNumberFormat="1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4" fillId="0" borderId="2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2" fontId="3" fillId="0" borderId="0" xfId="0" applyNumberFormat="1" applyFont="1" applyFill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right" vertical="top" wrapText="1"/>
    </xf>
    <xf numFmtId="1" fontId="4" fillId="0" borderId="0" xfId="0" applyNumberFormat="1" applyFont="1" applyFill="1" applyAlignment="1">
      <alignment horizontal="right" vertical="top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1" fontId="3" fillId="0" borderId="0" xfId="0" applyNumberFormat="1" applyFont="1" applyFill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Fill="1"/>
    <xf numFmtId="0" fontId="0" fillId="0" borderId="0" xfId="0" applyFont="1" applyFill="1"/>
    <xf numFmtId="0" fontId="3" fillId="2" borderId="20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" fontId="5" fillId="0" borderId="8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0" fontId="9" fillId="0" borderId="0" xfId="0" applyFont="1" applyFill="1"/>
    <xf numFmtId="0" fontId="7" fillId="0" borderId="0" xfId="0" applyFont="1" applyFill="1" applyAlignment="1">
      <alignment vertical="top"/>
    </xf>
    <xf numFmtId="0" fontId="10" fillId="0" borderId="0" xfId="0" applyFont="1" applyFill="1"/>
    <xf numFmtId="0" fontId="5" fillId="2" borderId="8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/>
    <xf numFmtId="0" fontId="9" fillId="0" borderId="0" xfId="0" applyFont="1" applyFill="1" applyBorder="1"/>
    <xf numFmtId="0" fontId="6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2" fontId="3" fillId="2" borderId="5" xfId="0" applyNumberFormat="1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5" fillId="0" borderId="15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8" xfId="1" applyNumberFormat="1" applyFont="1" applyFill="1" applyBorder="1" applyAlignment="1">
      <alignment vertical="top" wrapText="1"/>
    </xf>
    <xf numFmtId="165" fontId="5" fillId="0" borderId="9" xfId="1" applyNumberFormat="1" applyFont="1" applyFill="1" applyBorder="1" applyAlignment="1">
      <alignment vertical="top" wrapText="1"/>
    </xf>
    <xf numFmtId="165" fontId="7" fillId="2" borderId="8" xfId="1" applyNumberFormat="1" applyFont="1" applyFill="1" applyBorder="1" applyAlignment="1">
      <alignment vertical="top" wrapText="1"/>
    </xf>
    <xf numFmtId="165" fontId="7" fillId="2" borderId="9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3" fillId="2" borderId="6" xfId="1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vertical="top" wrapText="1"/>
    </xf>
    <xf numFmtId="165" fontId="4" fillId="0" borderId="8" xfId="1" applyNumberFormat="1" applyFont="1" applyFill="1" applyBorder="1" applyAlignment="1">
      <alignment vertical="top"/>
    </xf>
    <xf numFmtId="165" fontId="4" fillId="0" borderId="9" xfId="1" applyNumberFormat="1" applyFont="1" applyFill="1" applyBorder="1" applyAlignment="1">
      <alignment vertical="top"/>
    </xf>
    <xf numFmtId="165" fontId="3" fillId="0" borderId="11" xfId="1" applyNumberFormat="1" applyFont="1" applyFill="1" applyBorder="1" applyAlignment="1">
      <alignment vertical="top"/>
    </xf>
    <xf numFmtId="165" fontId="3" fillId="0" borderId="12" xfId="1" applyNumberFormat="1" applyFont="1" applyFill="1" applyBorder="1" applyAlignment="1">
      <alignment vertical="top"/>
    </xf>
    <xf numFmtId="2" fontId="4" fillId="0" borderId="14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vertical="top" wrapText="1"/>
    </xf>
    <xf numFmtId="165" fontId="4" fillId="0" borderId="9" xfId="1" applyNumberFormat="1" applyFont="1" applyFill="1" applyBorder="1" applyAlignment="1">
      <alignment vertical="top" wrapText="1"/>
    </xf>
    <xf numFmtId="0" fontId="4" fillId="0" borderId="22" xfId="0" applyFont="1" applyFill="1" applyBorder="1" applyAlignment="1">
      <alignment vertical="top" wrapText="1"/>
    </xf>
    <xf numFmtId="0" fontId="4" fillId="0" borderId="23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vertical="top" wrapText="1"/>
    </xf>
    <xf numFmtId="1" fontId="4" fillId="0" borderId="23" xfId="0" applyNumberFormat="1" applyFont="1" applyFill="1" applyBorder="1" applyAlignment="1">
      <alignment vertical="top" wrapText="1"/>
    </xf>
    <xf numFmtId="0" fontId="4" fillId="0" borderId="25" xfId="0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vertical="top" wrapText="1"/>
    </xf>
    <xf numFmtId="1" fontId="3" fillId="2" borderId="17" xfId="0" applyNumberFormat="1" applyFont="1" applyFill="1" applyBorder="1" applyAlignment="1">
      <alignment vertical="top" wrapText="1"/>
    </xf>
    <xf numFmtId="1" fontId="4" fillId="2" borderId="17" xfId="0" applyNumberFormat="1" applyFont="1" applyFill="1" applyBorder="1" applyAlignment="1">
      <alignment horizontal="center" vertical="top" wrapText="1"/>
    </xf>
    <xf numFmtId="2" fontId="3" fillId="2" borderId="18" xfId="0" applyNumberFormat="1" applyFont="1" applyFill="1" applyBorder="1" applyAlignment="1">
      <alignment vertical="top" wrapText="1"/>
    </xf>
    <xf numFmtId="165" fontId="3" fillId="2" borderId="18" xfId="1" applyNumberFormat="1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165" fontId="5" fillId="0" borderId="17" xfId="1" applyNumberFormat="1" applyFont="1" applyFill="1" applyBorder="1" applyAlignment="1">
      <alignment vertical="top"/>
    </xf>
    <xf numFmtId="165" fontId="5" fillId="0" borderId="18" xfId="1" applyNumberFormat="1" applyFont="1" applyFill="1" applyBorder="1" applyAlignment="1">
      <alignment vertical="top"/>
    </xf>
    <xf numFmtId="0" fontId="11" fillId="0" borderId="0" xfId="0" applyFont="1" applyFill="1"/>
    <xf numFmtId="0" fontId="7" fillId="2" borderId="0" xfId="0" applyFont="1" applyFill="1" applyAlignment="1">
      <alignment vertical="top" wrapText="1"/>
    </xf>
    <xf numFmtId="0" fontId="9" fillId="2" borderId="0" xfId="0" applyFont="1" applyFill="1" applyAlignment="1"/>
    <xf numFmtId="0" fontId="5" fillId="2" borderId="0" xfId="0" applyFont="1" applyFill="1" applyAlignment="1">
      <alignment vertical="top" wrapText="1"/>
    </xf>
    <xf numFmtId="164" fontId="7" fillId="0" borderId="0" xfId="1" applyNumberFormat="1" applyFont="1" applyFill="1" applyAlignment="1">
      <alignment vertical="top" wrapText="1"/>
    </xf>
    <xf numFmtId="164" fontId="7" fillId="2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5" fontId="3" fillId="0" borderId="0" xfId="1" applyNumberFormat="1" applyFont="1" applyFill="1" applyAlignment="1">
      <alignment horizontal="right" vertical="top" wrapText="1"/>
    </xf>
    <xf numFmtId="165" fontId="4" fillId="0" borderId="24" xfId="1" applyNumberFormat="1" applyFont="1" applyFill="1" applyBorder="1" applyAlignment="1">
      <alignment vertical="top" wrapText="1"/>
    </xf>
    <xf numFmtId="165" fontId="3" fillId="0" borderId="15" xfId="1" applyNumberFormat="1" applyFont="1" applyFill="1" applyBorder="1" applyAlignment="1">
      <alignment vertical="top" wrapText="1"/>
    </xf>
    <xf numFmtId="2" fontId="4" fillId="0" borderId="23" xfId="0" applyNumberFormat="1" applyFont="1" applyFill="1" applyBorder="1" applyAlignment="1">
      <alignment vertical="top" wrapText="1"/>
    </xf>
    <xf numFmtId="165" fontId="3" fillId="0" borderId="24" xfId="1" applyNumberFormat="1" applyFont="1" applyFill="1" applyBorder="1" applyAlignment="1">
      <alignment vertical="top" wrapText="1"/>
    </xf>
    <xf numFmtId="165" fontId="5" fillId="0" borderId="14" xfId="1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9" fillId="0" borderId="0" xfId="0" applyFont="1" applyAlignment="1"/>
    <xf numFmtId="0" fontId="0" fillId="0" borderId="0" xfId="0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topLeftCell="A25" zoomScale="75" zoomScaleNormal="75" workbookViewId="0">
      <selection activeCell="F36" sqref="F36:F43"/>
    </sheetView>
  </sheetViews>
  <sheetFormatPr defaultRowHeight="15.75" x14ac:dyDescent="0.25"/>
  <cols>
    <col min="1" max="1" width="78.7109375" style="5" customWidth="1"/>
    <col min="2" max="2" width="15.5703125" style="5" customWidth="1"/>
    <col min="3" max="3" width="13.7109375" style="5" customWidth="1"/>
    <col min="4" max="4" width="13.85546875" style="5" customWidth="1"/>
    <col min="5" max="5" width="14.140625" style="5" customWidth="1"/>
    <col min="6" max="6" width="11.85546875" style="5" bestFit="1" customWidth="1"/>
    <col min="7" max="8" width="9.140625" style="45"/>
  </cols>
  <sheetData>
    <row r="1" spans="1:8" s="2" customFormat="1" ht="31.5" x14ac:dyDescent="0.25">
      <c r="A1" s="27" t="s">
        <v>13</v>
      </c>
      <c r="B1" s="5"/>
      <c r="C1" s="5" t="s">
        <v>38</v>
      </c>
      <c r="D1" s="28" t="s">
        <v>21</v>
      </c>
      <c r="E1" s="28">
        <v>12</v>
      </c>
      <c r="F1" s="5"/>
      <c r="G1" s="17"/>
      <c r="H1" s="17"/>
    </row>
    <row r="2" spans="1:8" s="2" customFormat="1" ht="17.25" customHeight="1" x14ac:dyDescent="0.25">
      <c r="A2" s="29" t="s">
        <v>17</v>
      </c>
      <c r="B2" s="5"/>
      <c r="C2" s="5"/>
      <c r="D2" s="5"/>
      <c r="E2" s="39"/>
      <c r="F2" s="5"/>
      <c r="G2" s="17"/>
      <c r="H2" s="17"/>
    </row>
    <row r="3" spans="1:8" s="2" customFormat="1" x14ac:dyDescent="0.25">
      <c r="A3" s="5" t="s">
        <v>25</v>
      </c>
      <c r="B3" s="5">
        <v>4966.1000000000004</v>
      </c>
      <c r="C3" s="5"/>
      <c r="D3" s="5"/>
      <c r="E3" s="40"/>
      <c r="F3" s="5"/>
      <c r="G3" s="17"/>
      <c r="H3" s="17"/>
    </row>
    <row r="4" spans="1:8" s="2" customFormat="1" x14ac:dyDescent="0.25">
      <c r="A4" s="5" t="s">
        <v>0</v>
      </c>
      <c r="B4" s="5">
        <v>19.86</v>
      </c>
      <c r="C4" s="5">
        <v>17.86</v>
      </c>
      <c r="D4" s="5"/>
      <c r="E4" s="5"/>
      <c r="F4" s="5"/>
      <c r="G4" s="17"/>
      <c r="H4" s="17"/>
    </row>
    <row r="5" spans="1:8" s="2" customFormat="1" x14ac:dyDescent="0.25">
      <c r="A5" s="5" t="s">
        <v>23</v>
      </c>
      <c r="B5" s="112">
        <f>B3*B4*9+B3*3*C4</f>
        <v>1153724.352</v>
      </c>
      <c r="C5" s="30"/>
      <c r="D5" s="30"/>
      <c r="E5" s="5"/>
      <c r="F5" s="30"/>
      <c r="G5" s="5"/>
      <c r="H5" s="17"/>
    </row>
    <row r="6" spans="1:8" s="2" customFormat="1" ht="16.5" thickBot="1" x14ac:dyDescent="0.3">
      <c r="A6" s="5" t="s">
        <v>1</v>
      </c>
      <c r="B6" s="5">
        <v>97.79</v>
      </c>
      <c r="C6" s="5"/>
      <c r="D6" s="5"/>
      <c r="E6" s="5"/>
      <c r="F6" s="30"/>
      <c r="G6" s="17"/>
      <c r="H6" s="17"/>
    </row>
    <row r="7" spans="1:8" s="3" customFormat="1" ht="61.5" customHeight="1" x14ac:dyDescent="0.25">
      <c r="A7" s="6" t="s">
        <v>2</v>
      </c>
      <c r="B7" s="8" t="s">
        <v>14</v>
      </c>
      <c r="C7" s="8" t="s">
        <v>19</v>
      </c>
      <c r="D7" s="8" t="s">
        <v>22</v>
      </c>
      <c r="E7" s="7" t="s">
        <v>20</v>
      </c>
      <c r="F7" s="9"/>
      <c r="G7" s="41"/>
      <c r="H7" s="41"/>
    </row>
    <row r="8" spans="1:8" s="2" customFormat="1" ht="15.75" customHeight="1" x14ac:dyDescent="0.25">
      <c r="A8" s="10" t="s">
        <v>3</v>
      </c>
      <c r="B8" s="21" t="s">
        <v>15</v>
      </c>
      <c r="C8" s="111" t="s">
        <v>24</v>
      </c>
      <c r="D8" s="11">
        <v>0.92</v>
      </c>
      <c r="E8" s="79">
        <f>D8*B3*E1</f>
        <v>54825.744000000006</v>
      </c>
      <c r="F8" s="5"/>
      <c r="G8" s="17"/>
      <c r="H8" s="17"/>
    </row>
    <row r="9" spans="1:8" s="2" customFormat="1" ht="47.25" x14ac:dyDescent="0.25">
      <c r="A9" s="10" t="s">
        <v>4</v>
      </c>
      <c r="B9" s="21" t="s">
        <v>15</v>
      </c>
      <c r="C9" s="111" t="s">
        <v>24</v>
      </c>
      <c r="D9" s="11">
        <f>4.8+D10+D11+D12+D13</f>
        <v>5.6970150956820573</v>
      </c>
      <c r="E9" s="79">
        <f>D9*E1*B3</f>
        <v>339503.35999999999</v>
      </c>
      <c r="F9" s="5"/>
      <c r="G9" s="17"/>
      <c r="H9" s="17"/>
    </row>
    <row r="10" spans="1:8" s="2" customFormat="1" x14ac:dyDescent="0.25">
      <c r="A10" s="13" t="s">
        <v>5</v>
      </c>
      <c r="B10" s="21"/>
      <c r="C10" s="111" t="s">
        <v>24</v>
      </c>
      <c r="D10" s="11">
        <f>E10/E1/B3</f>
        <v>0.10336749830517576</v>
      </c>
      <c r="E10" s="79">
        <v>6160</v>
      </c>
      <c r="F10" s="5"/>
      <c r="G10" s="17"/>
      <c r="H10" s="17"/>
    </row>
    <row r="11" spans="1:8" s="2" customFormat="1" x14ac:dyDescent="0.25">
      <c r="A11" s="13" t="s">
        <v>6</v>
      </c>
      <c r="B11" s="21"/>
      <c r="C11" s="111" t="s">
        <v>24</v>
      </c>
      <c r="D11" s="11">
        <f>E11/E1/B3</f>
        <v>0</v>
      </c>
      <c r="E11" s="79"/>
      <c r="F11" s="5"/>
      <c r="G11" s="17"/>
      <c r="H11" s="17"/>
    </row>
    <row r="12" spans="1:8" s="2" customFormat="1" x14ac:dyDescent="0.25">
      <c r="A12" s="13" t="s">
        <v>35</v>
      </c>
      <c r="B12" s="21"/>
      <c r="C12" s="111" t="s">
        <v>24</v>
      </c>
      <c r="D12" s="11">
        <f>E12/E1/B3</f>
        <v>0</v>
      </c>
      <c r="E12" s="79"/>
      <c r="F12" s="5"/>
      <c r="G12" s="17"/>
      <c r="H12" s="17"/>
    </row>
    <row r="13" spans="1:8" s="2" customFormat="1" x14ac:dyDescent="0.25">
      <c r="A13" s="13" t="s">
        <v>7</v>
      </c>
      <c r="B13" s="21"/>
      <c r="C13" s="111" t="s">
        <v>24</v>
      </c>
      <c r="D13" s="11">
        <f>E13/B3/E1</f>
        <v>0.79364759737688184</v>
      </c>
      <c r="E13" s="79">
        <v>47296</v>
      </c>
      <c r="F13" s="5"/>
      <c r="G13" s="17"/>
      <c r="H13" s="17"/>
    </row>
    <row r="14" spans="1:8" s="2" customFormat="1" ht="47.25" x14ac:dyDescent="0.25">
      <c r="A14" s="10" t="s">
        <v>8</v>
      </c>
      <c r="B14" s="21" t="s">
        <v>15</v>
      </c>
      <c r="C14" s="111" t="s">
        <v>24</v>
      </c>
      <c r="D14" s="11">
        <f>E14/E1/B3</f>
        <v>4.1677171220877547</v>
      </c>
      <c r="E14" s="79">
        <f>7137*2.9*E1</f>
        <v>248367.59999999998</v>
      </c>
      <c r="F14" s="5"/>
      <c r="G14" s="17"/>
      <c r="H14" s="17"/>
    </row>
    <row r="15" spans="1:8" s="2" customFormat="1" x14ac:dyDescent="0.25">
      <c r="A15" s="10" t="s">
        <v>9</v>
      </c>
      <c r="B15" s="88" t="s">
        <v>41</v>
      </c>
      <c r="C15" s="111" t="s">
        <v>24</v>
      </c>
      <c r="D15" s="11">
        <f>E15/E1/B3</f>
        <v>2.0466764664424799</v>
      </c>
      <c r="E15" s="79">
        <v>121968</v>
      </c>
      <c r="F15" s="5"/>
      <c r="G15" s="17"/>
      <c r="H15" s="17"/>
    </row>
    <row r="16" spans="1:8" s="2" customFormat="1" ht="15.75" customHeight="1" x14ac:dyDescent="0.25">
      <c r="A16" s="10" t="s">
        <v>10</v>
      </c>
      <c r="B16" s="88" t="s">
        <v>41</v>
      </c>
      <c r="C16" s="111" t="s">
        <v>24</v>
      </c>
      <c r="D16" s="11">
        <v>0.43</v>
      </c>
      <c r="E16" s="79">
        <f>D16*E1*B3</f>
        <v>25625.076000000001</v>
      </c>
      <c r="F16" s="5"/>
      <c r="G16" s="17"/>
      <c r="H16" s="17"/>
    </row>
    <row r="17" spans="1:10" s="2" customFormat="1" ht="32.25" thickBot="1" x14ac:dyDescent="0.3">
      <c r="A17" s="89" t="s">
        <v>53</v>
      </c>
      <c r="B17" s="68" t="s">
        <v>15</v>
      </c>
      <c r="C17" s="69" t="s">
        <v>24</v>
      </c>
      <c r="D17" s="14">
        <v>0.49</v>
      </c>
      <c r="E17" s="90">
        <f>D17*E1*B3</f>
        <v>29200.668000000001</v>
      </c>
      <c r="F17" s="5"/>
      <c r="G17" s="17"/>
      <c r="H17" s="17"/>
    </row>
    <row r="18" spans="1:10" s="2" customFormat="1" x14ac:dyDescent="0.25">
      <c r="A18" s="65" t="s">
        <v>30</v>
      </c>
      <c r="B18" s="66"/>
      <c r="C18" s="66"/>
      <c r="D18" s="67">
        <f>E18/E1/B3</f>
        <v>2.5170261036494099</v>
      </c>
      <c r="E18" s="80">
        <f>E19+E20+E21+E22</f>
        <v>149997.64000000001</v>
      </c>
      <c r="F18" s="5"/>
      <c r="G18" s="17"/>
      <c r="H18" s="17"/>
    </row>
    <row r="19" spans="1:10" s="4" customFormat="1" ht="15.75" customHeight="1" x14ac:dyDescent="0.25">
      <c r="A19" s="10" t="s">
        <v>47</v>
      </c>
      <c r="B19" s="21" t="s">
        <v>48</v>
      </c>
      <c r="C19" s="111" t="s">
        <v>24</v>
      </c>
      <c r="D19" s="12"/>
      <c r="E19" s="79">
        <f>727.85+710.86+1334.78+2856.47+1219.02+1008.14+1728.27</f>
        <v>9585.39</v>
      </c>
      <c r="F19" s="29"/>
      <c r="G19" s="42"/>
      <c r="H19" s="42"/>
    </row>
    <row r="20" spans="1:10" s="4" customFormat="1" x14ac:dyDescent="0.25">
      <c r="A20" s="10" t="s">
        <v>43</v>
      </c>
      <c r="B20" s="21" t="s">
        <v>44</v>
      </c>
      <c r="C20" s="111" t="s">
        <v>24</v>
      </c>
      <c r="D20" s="12"/>
      <c r="E20" s="79">
        <v>57470.26</v>
      </c>
      <c r="F20" s="29"/>
      <c r="G20" s="42"/>
      <c r="H20" s="42"/>
    </row>
    <row r="21" spans="1:10" s="4" customFormat="1" x14ac:dyDescent="0.25">
      <c r="A21" s="10" t="s">
        <v>50</v>
      </c>
      <c r="B21" s="21" t="s">
        <v>49</v>
      </c>
      <c r="C21" s="111" t="s">
        <v>24</v>
      </c>
      <c r="D21" s="12"/>
      <c r="E21" s="79">
        <f>2640.91+2796.91+2690.91+1969.32</f>
        <v>10098.049999999999</v>
      </c>
      <c r="F21" s="29"/>
      <c r="G21" s="42"/>
      <c r="H21" s="42"/>
    </row>
    <row r="22" spans="1:10" s="47" customFormat="1" ht="16.5" thickBot="1" x14ac:dyDescent="0.3">
      <c r="A22" s="91" t="s">
        <v>45</v>
      </c>
      <c r="B22" s="93" t="s">
        <v>46</v>
      </c>
      <c r="C22" s="92" t="s">
        <v>24</v>
      </c>
      <c r="D22" s="94"/>
      <c r="E22" s="113">
        <v>72843.94</v>
      </c>
      <c r="F22" s="5"/>
      <c r="G22" s="17"/>
      <c r="H22" s="17"/>
    </row>
    <row r="23" spans="1:10" s="20" customFormat="1" ht="15.75" customHeight="1" x14ac:dyDescent="0.25">
      <c r="A23" s="95" t="s">
        <v>51</v>
      </c>
      <c r="B23" s="70"/>
      <c r="C23" s="70" t="s">
        <v>24</v>
      </c>
      <c r="D23" s="87">
        <f>E23/E1/B3</f>
        <v>2.1834202560023628</v>
      </c>
      <c r="E23" s="114">
        <f>D43+D44</f>
        <v>130117</v>
      </c>
      <c r="F23" s="24"/>
      <c r="G23" s="24"/>
      <c r="H23" s="43"/>
      <c r="I23" s="19"/>
      <c r="J23" s="19"/>
    </row>
    <row r="24" spans="1:10" s="20" customFormat="1" ht="16.5" thickBot="1" x14ac:dyDescent="0.3">
      <c r="A24" s="91" t="s">
        <v>31</v>
      </c>
      <c r="B24" s="92"/>
      <c r="C24" s="92" t="s">
        <v>24</v>
      </c>
      <c r="D24" s="115">
        <v>0.18</v>
      </c>
      <c r="E24" s="116">
        <f>D24*E1*B3</f>
        <v>10726.776000000002</v>
      </c>
      <c r="F24" s="24"/>
      <c r="G24" s="24"/>
      <c r="H24" s="43"/>
      <c r="I24" s="19"/>
      <c r="J24" s="19"/>
    </row>
    <row r="25" spans="1:10" s="2" customFormat="1" ht="16.5" thickBot="1" x14ac:dyDescent="0.3">
      <c r="A25" s="97" t="s">
        <v>11</v>
      </c>
      <c r="B25" s="98"/>
      <c r="C25" s="99" t="str">
        <f>C24</f>
        <v>руб</v>
      </c>
      <c r="D25" s="100">
        <f>D8+D9+D14+D15+D16+D17+D18+D23+D24</f>
        <v>18.631855043864064</v>
      </c>
      <c r="E25" s="101">
        <f>E8+E9+E14+E15+E16+E17+E18+E23+E24</f>
        <v>1110331.8640000001</v>
      </c>
      <c r="F25" s="31"/>
      <c r="G25" s="44"/>
      <c r="H25" s="17"/>
    </row>
    <row r="26" spans="1:10" s="20" customFormat="1" ht="16.5" thickBot="1" x14ac:dyDescent="0.3">
      <c r="A26" s="127" t="s">
        <v>29</v>
      </c>
      <c r="B26" s="128"/>
      <c r="C26" s="128"/>
      <c r="D26" s="48" t="s">
        <v>33</v>
      </c>
      <c r="E26" s="49" t="s">
        <v>34</v>
      </c>
      <c r="F26" s="50"/>
      <c r="G26" s="24"/>
      <c r="H26" s="51"/>
      <c r="I26" s="19"/>
      <c r="J26" s="19"/>
    </row>
    <row r="27" spans="1:10" s="58" customFormat="1" ht="18" customHeight="1" x14ac:dyDescent="0.25">
      <c r="A27" s="32" t="s">
        <v>39</v>
      </c>
      <c r="B27" s="23"/>
      <c r="C27" s="54" t="s">
        <v>28</v>
      </c>
      <c r="D27" s="117">
        <v>111237</v>
      </c>
      <c r="E27" s="73"/>
      <c r="F27" s="33"/>
      <c r="G27" s="57"/>
      <c r="H27" s="57"/>
    </row>
    <row r="28" spans="1:10" s="58" customFormat="1" x14ac:dyDescent="0.25">
      <c r="A28" s="13" t="s">
        <v>16</v>
      </c>
      <c r="B28" s="22"/>
      <c r="C28" s="55" t="s">
        <v>28</v>
      </c>
      <c r="D28" s="118">
        <f>712*E1</f>
        <v>8544</v>
      </c>
      <c r="E28" s="74"/>
      <c r="F28" s="33"/>
      <c r="G28" s="57"/>
      <c r="H28" s="57"/>
    </row>
    <row r="29" spans="1:10" s="58" customFormat="1" ht="15.75" customHeight="1" x14ac:dyDescent="0.25">
      <c r="A29" s="13" t="s">
        <v>52</v>
      </c>
      <c r="B29" s="22"/>
      <c r="C29" s="55" t="s">
        <v>28</v>
      </c>
      <c r="D29" s="118">
        <f>6977.82+4260.54+7.72</f>
        <v>11246.08</v>
      </c>
      <c r="E29" s="74"/>
      <c r="F29" s="33"/>
      <c r="G29" s="57"/>
      <c r="H29" s="57"/>
    </row>
    <row r="30" spans="1:10" s="58" customFormat="1" x14ac:dyDescent="0.25">
      <c r="A30" s="13" t="s">
        <v>42</v>
      </c>
      <c r="B30" s="22"/>
      <c r="C30" s="55" t="s">
        <v>28</v>
      </c>
      <c r="D30" s="118">
        <v>13550</v>
      </c>
      <c r="E30" s="74"/>
      <c r="F30" s="57"/>
    </row>
    <row r="31" spans="1:10" s="60" customFormat="1" x14ac:dyDescent="0.25">
      <c r="A31" s="13" t="s">
        <v>36</v>
      </c>
      <c r="B31" s="22"/>
      <c r="C31" s="55" t="s">
        <v>28</v>
      </c>
      <c r="D31" s="118">
        <f>B5</f>
        <v>1153724.352</v>
      </c>
      <c r="E31" s="74"/>
      <c r="F31" s="34"/>
      <c r="G31" s="59"/>
      <c r="H31" s="59"/>
    </row>
    <row r="32" spans="1:10" s="60" customFormat="1" x14ac:dyDescent="0.25">
      <c r="A32" s="52" t="str">
        <f>A25</f>
        <v>итого расходы</v>
      </c>
      <c r="B32" s="53"/>
      <c r="C32" s="56" t="str">
        <f>C31</f>
        <v>руб.</v>
      </c>
      <c r="D32" s="75"/>
      <c r="E32" s="76">
        <f>E25</f>
        <v>1110331.8640000001</v>
      </c>
      <c r="F32" s="34"/>
      <c r="G32" s="59"/>
      <c r="H32" s="59"/>
    </row>
    <row r="33" spans="1:10" s="64" customFormat="1" ht="15.75" customHeight="1" thickBot="1" x14ac:dyDescent="0.3">
      <c r="A33" s="35" t="s">
        <v>18</v>
      </c>
      <c r="B33" s="25"/>
      <c r="C33" s="61" t="s">
        <v>28</v>
      </c>
      <c r="D33" s="77">
        <f>D27+E27+D28+D29+D30+D31-E32</f>
        <v>187969.56799999997</v>
      </c>
      <c r="E33" s="78"/>
      <c r="F33" s="36"/>
      <c r="G33" s="36"/>
      <c r="H33" s="62"/>
      <c r="I33" s="63"/>
      <c r="J33" s="63"/>
    </row>
    <row r="34" spans="1:10" s="2" customFormat="1" ht="16.5" customHeight="1" x14ac:dyDescent="0.25">
      <c r="A34" s="124" t="s">
        <v>40</v>
      </c>
      <c r="B34" s="125"/>
      <c r="C34" s="125"/>
      <c r="D34" s="125"/>
      <c r="E34" s="126"/>
      <c r="F34" s="37"/>
    </row>
    <row r="35" spans="1:10" s="47" customFormat="1" ht="15.75" customHeight="1" x14ac:dyDescent="0.25">
      <c r="A35" s="26" t="s">
        <v>26</v>
      </c>
      <c r="B35" s="122" t="s">
        <v>54</v>
      </c>
      <c r="C35" s="122" t="s">
        <v>32</v>
      </c>
      <c r="D35" s="129"/>
      <c r="E35" s="130"/>
      <c r="F35" s="17"/>
      <c r="G35" s="46"/>
      <c r="H35" s="46"/>
      <c r="I35" s="46"/>
    </row>
    <row r="36" spans="1:10" s="47" customFormat="1" ht="63" x14ac:dyDescent="0.25">
      <c r="A36" s="10"/>
      <c r="B36" s="123"/>
      <c r="C36" s="96" t="s">
        <v>55</v>
      </c>
      <c r="D36" s="96" t="s">
        <v>56</v>
      </c>
      <c r="E36" s="81" t="s">
        <v>37</v>
      </c>
      <c r="F36" s="17"/>
      <c r="G36" s="46"/>
      <c r="H36" s="46"/>
      <c r="I36" s="46"/>
    </row>
    <row r="37" spans="1:10" s="2" customFormat="1" ht="15.75" customHeight="1" x14ac:dyDescent="0.25">
      <c r="A37" s="18" t="s">
        <v>57</v>
      </c>
      <c r="B37" s="71">
        <v>1092694</v>
      </c>
      <c r="C37" s="71">
        <v>1092737</v>
      </c>
      <c r="D37" s="71"/>
      <c r="E37" s="72"/>
      <c r="F37" s="38"/>
    </row>
    <row r="38" spans="1:10" s="2" customFormat="1" ht="15.75" customHeight="1" x14ac:dyDescent="0.25">
      <c r="A38" s="18" t="s">
        <v>58</v>
      </c>
      <c r="B38" s="71">
        <v>566076</v>
      </c>
      <c r="C38" s="71">
        <v>512231</v>
      </c>
      <c r="D38" s="71">
        <v>62020</v>
      </c>
      <c r="E38" s="72"/>
      <c r="F38" s="38"/>
    </row>
    <row r="39" spans="1:10" s="2" customFormat="1" x14ac:dyDescent="0.25">
      <c r="A39" s="18" t="s">
        <v>59</v>
      </c>
      <c r="B39" s="71">
        <v>134649</v>
      </c>
      <c r="C39" s="71">
        <v>129741</v>
      </c>
      <c r="D39" s="71">
        <v>6623</v>
      </c>
      <c r="E39" s="72"/>
      <c r="F39" s="38"/>
    </row>
    <row r="40" spans="1:10" s="2" customFormat="1" x14ac:dyDescent="0.25">
      <c r="A40" s="18" t="s">
        <v>60</v>
      </c>
      <c r="B40" s="71">
        <v>230850</v>
      </c>
      <c r="C40" s="71">
        <v>216441</v>
      </c>
      <c r="D40" s="71">
        <v>15211</v>
      </c>
      <c r="E40" s="72"/>
      <c r="F40" s="38"/>
    </row>
    <row r="41" spans="1:10" s="2" customFormat="1" x14ac:dyDescent="0.25">
      <c r="A41" s="18" t="s">
        <v>61</v>
      </c>
      <c r="B41" s="71">
        <v>404977</v>
      </c>
      <c r="C41" s="71">
        <v>348022</v>
      </c>
      <c r="D41" s="71">
        <v>57259</v>
      </c>
      <c r="E41" s="72"/>
      <c r="F41" s="38"/>
    </row>
    <row r="42" spans="1:10" s="2" customFormat="1" ht="16.5" thickBot="1" x14ac:dyDescent="0.3">
      <c r="A42" s="82" t="s">
        <v>62</v>
      </c>
      <c r="B42" s="83">
        <v>53247</v>
      </c>
      <c r="C42" s="83">
        <v>53224</v>
      </c>
      <c r="D42" s="83"/>
      <c r="E42" s="84"/>
      <c r="F42" s="38"/>
    </row>
    <row r="43" spans="1:10" s="2" customFormat="1" ht="16.5" thickBot="1" x14ac:dyDescent="0.3">
      <c r="A43" s="15" t="s">
        <v>27</v>
      </c>
      <c r="B43" s="85">
        <f>SUM(B37:B42)</f>
        <v>2482493</v>
      </c>
      <c r="C43" s="85">
        <f>SUM(C37:C42)</f>
        <v>2352396</v>
      </c>
      <c r="D43" s="85">
        <f>SUM(D38:D42)</f>
        <v>141113</v>
      </c>
      <c r="E43" s="86">
        <f>SUM(E37:E41)</f>
        <v>0</v>
      </c>
      <c r="F43" s="5"/>
    </row>
    <row r="44" spans="1:10" s="58" customFormat="1" ht="15.75" customHeight="1" thickBot="1" x14ac:dyDescent="0.3">
      <c r="A44" s="102" t="s">
        <v>63</v>
      </c>
      <c r="B44" s="103"/>
      <c r="C44" s="103"/>
      <c r="D44" s="103">
        <f>B39+B40+B41-C39-C40-C41-D39-D40-D41-E41+B38-C38-D38</f>
        <v>-10996</v>
      </c>
      <c r="E44" s="104"/>
      <c r="F44" s="33"/>
    </row>
    <row r="45" spans="1:10" s="1" customFormat="1" x14ac:dyDescent="0.25">
      <c r="A45" s="119" t="s">
        <v>64</v>
      </c>
      <c r="B45" s="120"/>
      <c r="C45" s="120"/>
      <c r="D45" s="33" t="s">
        <v>65</v>
      </c>
      <c r="E45" s="109">
        <v>1470.5</v>
      </c>
      <c r="F45" s="5"/>
      <c r="G45" s="2"/>
      <c r="H45" s="2"/>
    </row>
    <row r="46" spans="1:10" s="2" customFormat="1" x14ac:dyDescent="0.25">
      <c r="A46" s="119" t="s">
        <v>66</v>
      </c>
      <c r="B46" s="120"/>
      <c r="C46" s="120"/>
      <c r="D46" s="33" t="s">
        <v>65</v>
      </c>
      <c r="E46" s="109">
        <v>1463.68</v>
      </c>
      <c r="F46" s="17"/>
      <c r="G46" s="105"/>
    </row>
    <row r="47" spans="1:10" s="2" customFormat="1" x14ac:dyDescent="0.25">
      <c r="A47" s="119" t="s">
        <v>68</v>
      </c>
      <c r="B47" s="121"/>
      <c r="C47" s="121"/>
      <c r="D47" s="33" t="s">
        <v>65</v>
      </c>
      <c r="E47" s="109">
        <v>1051.95</v>
      </c>
      <c r="F47" s="17"/>
      <c r="G47" s="105"/>
    </row>
    <row r="48" spans="1:10" s="1" customFormat="1" x14ac:dyDescent="0.25">
      <c r="A48" s="106" t="s">
        <v>67</v>
      </c>
      <c r="B48" s="107"/>
      <c r="C48" s="107"/>
      <c r="D48" s="108" t="s">
        <v>65</v>
      </c>
      <c r="E48" s="110">
        <f>E46-E47</f>
        <v>411.73</v>
      </c>
      <c r="F48" s="17"/>
      <c r="G48" s="105"/>
    </row>
    <row r="49" spans="1:8" s="1" customFormat="1" x14ac:dyDescent="0.25">
      <c r="A49" s="16" t="s">
        <v>12</v>
      </c>
      <c r="B49" s="5"/>
      <c r="C49" s="5"/>
      <c r="D49" s="5"/>
      <c r="E49" s="5"/>
      <c r="F49" s="5"/>
      <c r="G49" s="2"/>
      <c r="H49" s="2"/>
    </row>
    <row r="50" spans="1:8" s="2" customFormat="1" x14ac:dyDescent="0.25">
      <c r="A50" s="5"/>
      <c r="B50" s="5"/>
      <c r="C50" s="5"/>
      <c r="D50" s="5"/>
      <c r="E50" s="5"/>
      <c r="F50" s="5"/>
      <c r="G50" s="17"/>
      <c r="H50" s="17"/>
    </row>
  </sheetData>
  <mergeCells count="7">
    <mergeCell ref="A46:C46"/>
    <mergeCell ref="A47:C47"/>
    <mergeCell ref="B35:B36"/>
    <mergeCell ref="A34:E34"/>
    <mergeCell ref="A26:C26"/>
    <mergeCell ref="C35:E35"/>
    <mergeCell ref="A45:C45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2019-02-08T11:47:48Z</cp:lastPrinted>
  <dcterms:created xsi:type="dcterms:W3CDTF">2016-04-22T06:39:22Z</dcterms:created>
  <dcterms:modified xsi:type="dcterms:W3CDTF">2019-02-18T10:39:06Z</dcterms:modified>
</cp:coreProperties>
</file>