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 l="1"/>
  <c r="E61" i="1" l="1"/>
  <c r="D57" i="1" l="1"/>
  <c r="D56" i="1"/>
  <c r="E38" i="1" s="1"/>
  <c r="E56" i="1" l="1"/>
  <c r="C56" i="1"/>
  <c r="B56" i="1"/>
  <c r="D43" i="1" l="1"/>
  <c r="E28" i="1" l="1"/>
  <c r="E27" i="1"/>
  <c r="E19" i="1" l="1"/>
  <c r="D42" i="1" l="1"/>
  <c r="D44" i="1" l="1"/>
  <c r="D14" i="1" l="1"/>
  <c r="C39" i="1"/>
  <c r="C45" i="1" s="1"/>
  <c r="A45" i="1"/>
  <c r="D11" i="1"/>
  <c r="E17" i="1"/>
  <c r="D38" i="1" l="1"/>
  <c r="D12" i="1"/>
  <c r="D13" i="1"/>
  <c r="D15" i="1"/>
  <c r="E18" i="1"/>
  <c r="D19" i="1"/>
  <c r="E8" i="1"/>
  <c r="E16" i="1"/>
  <c r="D10" i="1"/>
  <c r="D39" i="1" l="1"/>
  <c r="E9" i="1" l="1"/>
  <c r="E39" i="1" s="1"/>
  <c r="E45" i="1" s="1"/>
  <c r="D46" i="1" s="1"/>
</calcChain>
</file>

<file path=xl/sharedStrings.xml><?xml version="1.0" encoding="utf-8"?>
<sst xmlns="http://schemas.openxmlformats.org/spreadsheetml/2006/main" count="137" uniqueCount="86">
  <si>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</si>
  <si>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</si>
  <si>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</si>
  <si>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</si>
  <si>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</si>
  <si>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</si>
  <si>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</si>
  <si>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</si>
  <si>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</si>
  <si>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</si>
  <si>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</si>
  <si>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</si>
  <si>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</si>
  <si>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</si>
  <si>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</si>
  <si>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</si>
  <si>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д.8</t>
  </si>
  <si>
    <t>Остаток средств на конец периода (+ есть средства, -задолженность)</t>
  </si>
  <si>
    <t>октябрь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</si>
  <si>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</si>
  <si>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</si>
  <si>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</si>
  <si>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</si>
  <si>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</si>
  <si>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7. Обслуживание спецсчета</t>
  </si>
  <si>
    <t>8.Работы по ремонту общедомового имущества всего, в т.ч.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</si>
  <si>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</si>
  <si>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</si>
  <si>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</si>
  <si>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</si>
  <si>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</si>
  <si>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</si>
  <si>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апрель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</si>
  <si>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</si>
  <si>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</si>
  <si>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</si>
  <si>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</si>
  <si>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</si>
  <si>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</si>
  <si>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</si>
  <si>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</si>
  <si>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</si>
  <si>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</si>
  <si>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</si>
  <si>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ремонт лестничной площадки после пожара п.4</t>
  </si>
  <si>
    <t>замена дверей входа в подвал п.2,3,4</t>
  </si>
  <si>
    <t>июнь</t>
  </si>
  <si>
    <t>замена дверей входа на чердак п.4</t>
  </si>
  <si>
    <t>замена дверей выхода на крышу п.1-4</t>
  </si>
  <si>
    <t>ремонт мягкой кровли балк.козырьков кв.126</t>
  </si>
  <si>
    <t>окраска газопроводных труб</t>
  </si>
  <si>
    <t>июль</t>
  </si>
  <si>
    <t>косметический ремонт цоколя здания</t>
  </si>
  <si>
    <t>август</t>
  </si>
  <si>
    <t>работа по подготовке к отопительному сезону</t>
  </si>
  <si>
    <t>ремонт отмостки в арке</t>
  </si>
  <si>
    <t>работы на общедомовой системе отопления кв.61,подвал п.4</t>
  </si>
  <si>
    <t>август,окт</t>
  </si>
  <si>
    <t>работы на общедомовой системе канализации кв.8,80</t>
  </si>
  <si>
    <t>ремонт системы канализации подвал и техэтаж п.2</t>
  </si>
  <si>
    <t>установка ограждения тротуара п.1</t>
  </si>
  <si>
    <t>ноябрь</t>
  </si>
  <si>
    <t>работы на общедомовой системе ГВС на вводе</t>
  </si>
  <si>
    <t>ремонт и обследование лифтов п.1,2</t>
  </si>
  <si>
    <t>декабрь</t>
  </si>
  <si>
    <t>восстановление электроснабжения после пожара п.3</t>
  </si>
  <si>
    <t>устройство ограждающей решетки перед ВРУ п.2</t>
  </si>
  <si>
    <t>восстановительные косметические работы после пожара п.3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</si>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</sst>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8" fillId="0" borderId="0" xfId="0" applyFont="1" applyFill="1"/>
    <xf numFmtId="0" fontId="8" fillId="0" borderId="0" xfId="0" applyFont="1" applyFill="1" applyAlignment="1">
      <alignment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8" fillId="0" borderId="2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7" fillId="0" borderId="0" xfId="0" applyFont="1" applyFill="1"/>
    <xf numFmtId="2" fontId="8" fillId="0" borderId="11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2" fontId="8" fillId="0" borderId="4" xfId="0" applyNumberFormat="1" applyFont="1" applyFill="1" applyBorder="1" applyAlignment="1">
      <alignment vertical="top" wrapText="1"/>
    </xf>
    <xf numFmtId="1" fontId="7" fillId="0" borderId="0" xfId="0" applyNumberFormat="1" applyFont="1" applyFill="1"/>
    <xf numFmtId="0" fontId="5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8" fillId="0" borderId="2" xfId="0" applyNumberFormat="1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2" fillId="0" borderId="0" xfId="0" applyFont="1" applyFill="1" applyBorder="1"/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7" fillId="2" borderId="6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2" fontId="7" fillId="2" borderId="7" xfId="0" applyNumberFormat="1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9" fillId="0" borderId="18" xfId="0" applyFont="1" applyFill="1" applyBorder="1" applyAlignment="1">
      <alignment vertical="top" wrapTex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2" borderId="1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0" fillId="0" borderId="0" xfId="0" applyFont="1" applyFill="1"/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/>
    </xf>
    <xf numFmtId="0" fontId="9" fillId="0" borderId="10" xfId="0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1" fontId="9" fillId="0" borderId="11" xfId="0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13" fillId="0" borderId="0" xfId="0" applyFont="1" applyFill="1" applyBorder="1"/>
    <xf numFmtId="0" fontId="8" fillId="0" borderId="1" xfId="0" applyFont="1" applyFill="1" applyBorder="1" applyAlignment="1">
      <alignment horizontal="center" vertical="top" wrapText="1"/>
    </xf>
    <xf numFmtId="165" fontId="8" fillId="0" borderId="1" xfId="1" applyNumberFormat="1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vertical="top"/>
    </xf>
    <xf numFmtId="165" fontId="9" fillId="0" borderId="20" xfId="1" applyNumberFormat="1" applyFont="1" applyFill="1" applyBorder="1" applyAlignment="1">
      <alignment vertical="top" wrapText="1"/>
    </xf>
    <xf numFmtId="165" fontId="9" fillId="0" borderId="3" xfId="1" applyNumberFormat="1" applyFont="1" applyFill="1" applyBorder="1" applyAlignment="1">
      <alignment vertical="top" wrapText="1"/>
    </xf>
    <xf numFmtId="165" fontId="9" fillId="0" borderId="11" xfId="1" applyNumberFormat="1" applyFont="1" applyFill="1" applyBorder="1" applyAlignment="1">
      <alignment vertical="top" wrapText="1"/>
    </xf>
    <xf numFmtId="165" fontId="9" fillId="0" borderId="12" xfId="1" applyNumberFormat="1" applyFont="1" applyFill="1" applyBorder="1" applyAlignment="1">
      <alignment vertical="top" wrapText="1"/>
    </xf>
    <xf numFmtId="165" fontId="10" fillId="2" borderId="11" xfId="1" applyNumberFormat="1" applyFont="1" applyFill="1" applyBorder="1" applyAlignment="1">
      <alignment vertical="top" wrapText="1"/>
    </xf>
    <xf numFmtId="165" fontId="10" fillId="2" borderId="12" xfId="1" applyNumberFormat="1" applyFont="1" applyFill="1" applyBorder="1" applyAlignment="1">
      <alignment vertical="top" wrapText="1"/>
    </xf>
    <xf numFmtId="165" fontId="8" fillId="0" borderId="3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0" fontId="8" fillId="0" borderId="10" xfId="0" applyNumberFormat="1" applyFont="1" applyFill="1" applyBorder="1" applyAlignment="1">
      <alignment vertical="top" wrapText="1"/>
    </xf>
    <xf numFmtId="165" fontId="8" fillId="0" borderId="11" xfId="1" applyNumberFormat="1" applyFont="1" applyFill="1" applyBorder="1" applyAlignment="1">
      <alignment vertical="top"/>
    </xf>
    <xf numFmtId="165" fontId="8" fillId="0" borderId="12" xfId="1" applyNumberFormat="1" applyFont="1" applyFill="1" applyBorder="1" applyAlignment="1">
      <alignment vertical="top"/>
    </xf>
    <xf numFmtId="165" fontId="7" fillId="0" borderId="14" xfId="1" applyNumberFormat="1" applyFont="1" applyFill="1" applyBorder="1" applyAlignment="1">
      <alignment vertical="top"/>
    </xf>
    <xf numFmtId="165" fontId="7" fillId="0" borderId="24" xfId="1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165" fontId="8" fillId="0" borderId="12" xfId="1" applyNumberFormat="1" applyFont="1" applyFill="1" applyBorder="1" applyAlignment="1">
      <alignment vertical="top" wrapText="1"/>
    </xf>
    <xf numFmtId="2" fontId="8" fillId="0" borderId="16" xfId="0" applyNumberFormat="1" applyFont="1" applyFill="1" applyBorder="1" applyAlignment="1">
      <alignment vertical="top" wrapText="1"/>
    </xf>
    <xf numFmtId="165" fontId="7" fillId="0" borderId="17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1" fontId="7" fillId="2" borderId="14" xfId="0" applyNumberFormat="1" applyFont="1" applyFill="1" applyBorder="1" applyAlignment="1">
      <alignment vertical="top" wrapText="1"/>
    </xf>
    <xf numFmtId="1" fontId="8" fillId="2" borderId="14" xfId="0" applyNumberFormat="1" applyFont="1" applyFill="1" applyBorder="1" applyAlignment="1">
      <alignment horizontal="center" vertical="top" wrapText="1"/>
    </xf>
    <xf numFmtId="2" fontId="7" fillId="2" borderId="14" xfId="0" applyNumberFormat="1" applyFont="1" applyFill="1" applyBorder="1" applyAlignment="1">
      <alignment vertical="top" wrapText="1"/>
    </xf>
    <xf numFmtId="165" fontId="7" fillId="2" borderId="24" xfId="1" applyNumberFormat="1" applyFont="1" applyFill="1" applyBorder="1" applyAlignment="1">
      <alignment vertical="top" wrapText="1"/>
    </xf>
    <xf numFmtId="0" fontId="9" fillId="0" borderId="25" xfId="0" applyFont="1" applyFill="1" applyBorder="1" applyAlignment="1">
      <alignment vertical="top" wrapText="1"/>
    </xf>
    <xf numFmtId="165" fontId="9" fillId="0" borderId="26" xfId="1" applyNumberFormat="1" applyFont="1" applyFill="1" applyBorder="1" applyAlignment="1">
      <alignment vertical="top"/>
    </xf>
    <xf numFmtId="165" fontId="9" fillId="0" borderId="27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/>
    <xf numFmtId="0" fontId="9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165" fontId="9" fillId="0" borderId="19" xfId="1" applyNumberFormat="1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vertical="top" wrapText="1"/>
    </xf>
    <xf numFmtId="165" fontId="8" fillId="0" borderId="5" xfId="1" applyNumberFormat="1" applyFont="1" applyFill="1" applyBorder="1" applyAlignment="1">
      <alignment vertical="top" wrapText="1"/>
    </xf>
    <xf numFmtId="165" fontId="7" fillId="0" borderId="0" xfId="1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3" fillId="0" borderId="0" xfId="0" applyFont="1" applyAlignment="1"/>
    <xf numFmtId="0" fontId="0" fillId="0" borderId="0" xfId="0" applyAlignment="1"/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46" zoomScale="75" zoomScaleNormal="75" workbookViewId="0">
      <selection activeCell="F50" sqref="F50:F55"/>
    </sheetView>
  </sheetViews>
  <sheetFormatPr defaultRowHeight="16.5" x14ac:dyDescent="0.25"/>
  <cols>
    <col min="1" max="1" width="79.85546875" style="8" customWidth="1"/>
    <col min="2" max="2" width="13.42578125" style="8" customWidth="1"/>
    <col min="3" max="3" width="13.7109375" style="8" customWidth="1"/>
    <col min="4" max="4" width="14.42578125" style="8" customWidth="1"/>
    <col min="5" max="5" width="14.140625" style="8" customWidth="1"/>
    <col min="6" max="6" width="13.140625" style="19" bestFit="1" customWidth="1"/>
    <col min="7" max="7" width="9.140625" style="7"/>
    <col min="8" max="8" width="9.140625" style="3"/>
    <col min="9" max="9" width="9.140625" style="5"/>
    <col min="10" max="10" width="9.140625" style="6"/>
  </cols>
  <sheetData>
    <row r="1" spans="1:10" s="23" customFormat="1" ht="31.5" x14ac:dyDescent="0.25">
      <c r="A1" s="49" t="s">
        <v>12</v>
      </c>
      <c r="B1" s="8"/>
      <c r="C1" s="8" t="s">
        <v>40</v>
      </c>
      <c r="D1" s="50" t="s">
        <v>23</v>
      </c>
      <c r="E1" s="50">
        <v>12</v>
      </c>
      <c r="F1" s="19"/>
      <c r="G1" s="7"/>
      <c r="H1" s="3"/>
      <c r="I1" s="3"/>
      <c r="J1" s="22"/>
    </row>
    <row r="2" spans="1:10" s="23" customFormat="1" ht="16.5" customHeight="1" x14ac:dyDescent="0.25">
      <c r="A2" s="51" t="s">
        <v>16</v>
      </c>
      <c r="B2" s="8"/>
      <c r="C2" s="8"/>
      <c r="D2" s="8"/>
      <c r="E2" s="8"/>
      <c r="F2" s="19"/>
      <c r="G2" s="7"/>
      <c r="H2" s="3"/>
      <c r="I2" s="3"/>
      <c r="J2" s="22"/>
    </row>
    <row r="3" spans="1:10" s="23" customFormat="1" x14ac:dyDescent="0.25">
      <c r="A3" s="8" t="s">
        <v>27</v>
      </c>
      <c r="B3" s="8">
        <v>9281.94</v>
      </c>
      <c r="C3" s="8"/>
      <c r="D3" s="8"/>
      <c r="E3" s="52"/>
      <c r="F3" s="19"/>
      <c r="G3" s="7"/>
      <c r="H3" s="3"/>
      <c r="I3" s="3"/>
      <c r="J3" s="22"/>
    </row>
    <row r="4" spans="1:10" s="23" customFormat="1" x14ac:dyDescent="0.25">
      <c r="A4" s="8" t="s">
        <v>34</v>
      </c>
      <c r="B4" s="8">
        <v>18.7</v>
      </c>
      <c r="C4" s="8">
        <v>18.78</v>
      </c>
      <c r="D4" s="8">
        <v>16.98</v>
      </c>
      <c r="E4" s="8"/>
      <c r="F4" s="19"/>
      <c r="G4" s="7"/>
      <c r="H4" s="3"/>
      <c r="I4" s="3"/>
      <c r="J4" s="22"/>
    </row>
    <row r="5" spans="1:10" s="23" customFormat="1" x14ac:dyDescent="0.25">
      <c r="A5" s="8" t="s">
        <v>22</v>
      </c>
      <c r="B5" s="125">
        <v>2037480.19</v>
      </c>
      <c r="C5" s="53"/>
      <c r="D5" s="53"/>
      <c r="E5" s="8"/>
      <c r="F5" s="53"/>
      <c r="G5" s="8"/>
      <c r="H5" s="3"/>
      <c r="I5" s="3"/>
      <c r="J5" s="22"/>
    </row>
    <row r="6" spans="1:10" s="23" customFormat="1" ht="17.25" thickBot="1" x14ac:dyDescent="0.3">
      <c r="A6" s="8" t="s">
        <v>0</v>
      </c>
      <c r="B6" s="8">
        <v>99.2</v>
      </c>
      <c r="C6" s="8"/>
      <c r="D6" s="8"/>
      <c r="E6" s="8"/>
      <c r="F6" s="53"/>
      <c r="G6" s="7"/>
      <c r="H6" s="3"/>
      <c r="I6" s="3"/>
      <c r="J6" s="22"/>
    </row>
    <row r="7" spans="1:10" s="25" customFormat="1" ht="64.5" customHeight="1" x14ac:dyDescent="0.25">
      <c r="A7" s="9" t="s">
        <v>1</v>
      </c>
      <c r="B7" s="11" t="s">
        <v>13</v>
      </c>
      <c r="C7" s="11" t="s">
        <v>19</v>
      </c>
      <c r="D7" s="11" t="s">
        <v>21</v>
      </c>
      <c r="E7" s="10" t="s">
        <v>20</v>
      </c>
      <c r="F7" s="12"/>
      <c r="G7" s="12"/>
      <c r="H7" s="4"/>
      <c r="I7" s="4"/>
      <c r="J7" s="24"/>
    </row>
    <row r="8" spans="1:10" s="23" customFormat="1" ht="15.75" customHeight="1" x14ac:dyDescent="0.25">
      <c r="A8" s="13" t="s">
        <v>2</v>
      </c>
      <c r="B8" s="33" t="s">
        <v>14</v>
      </c>
      <c r="C8" s="85" t="s">
        <v>26</v>
      </c>
      <c r="D8" s="14">
        <v>0.92</v>
      </c>
      <c r="E8" s="94">
        <f>D8*B3*E1</f>
        <v>102472.61760000003</v>
      </c>
      <c r="F8" s="19"/>
      <c r="G8" s="7"/>
      <c r="H8" s="3"/>
      <c r="I8" s="3"/>
      <c r="J8" s="22"/>
    </row>
    <row r="9" spans="1:10" s="23" customFormat="1" ht="47.25" x14ac:dyDescent="0.25">
      <c r="A9" s="13" t="s">
        <v>3</v>
      </c>
      <c r="B9" s="33" t="s">
        <v>14</v>
      </c>
      <c r="C9" s="85" t="s">
        <v>26</v>
      </c>
      <c r="D9" s="14">
        <f>5.2+D10+D11+D12+D13</f>
        <v>7.0131536438862279</v>
      </c>
      <c r="E9" s="94">
        <f>D9*E1*B3</f>
        <v>781148.0560000001</v>
      </c>
      <c r="F9" s="19"/>
      <c r="G9" s="7"/>
      <c r="H9" s="3"/>
      <c r="I9" s="3"/>
      <c r="J9" s="22"/>
    </row>
    <row r="10" spans="1:10" s="23" customFormat="1" ht="15.75" customHeight="1" x14ac:dyDescent="0.25">
      <c r="A10" s="15" t="s">
        <v>4</v>
      </c>
      <c r="B10" s="33"/>
      <c r="C10" s="85" t="s">
        <v>26</v>
      </c>
      <c r="D10" s="14">
        <f>E10/E1/B3</f>
        <v>4.1478397834935364E-2</v>
      </c>
      <c r="E10" s="94">
        <v>4620</v>
      </c>
      <c r="F10" s="19"/>
      <c r="G10" s="7"/>
      <c r="H10" s="3"/>
      <c r="I10" s="3"/>
      <c r="J10" s="22"/>
    </row>
    <row r="11" spans="1:10" s="23" customFormat="1" ht="15.75" customHeight="1" x14ac:dyDescent="0.25">
      <c r="A11" s="15" t="s">
        <v>5</v>
      </c>
      <c r="B11" s="33"/>
      <c r="C11" s="85" t="s">
        <v>26</v>
      </c>
      <c r="D11" s="14">
        <f>E11/E1/B3</f>
        <v>0.11806978569853573</v>
      </c>
      <c r="E11" s="94">
        <v>13151</v>
      </c>
      <c r="F11" s="19"/>
      <c r="G11" s="7"/>
      <c r="H11" s="3"/>
      <c r="I11" s="3"/>
      <c r="J11" s="22"/>
    </row>
    <row r="12" spans="1:10" s="23" customFormat="1" ht="15.75" customHeight="1" x14ac:dyDescent="0.25">
      <c r="A12" s="15" t="s">
        <v>6</v>
      </c>
      <c r="B12" s="33"/>
      <c r="C12" s="85" t="s">
        <v>26</v>
      </c>
      <c r="D12" s="14">
        <f>E12/B3/E1</f>
        <v>1.6536054603527566</v>
      </c>
      <c r="E12" s="94">
        <v>184184</v>
      </c>
      <c r="F12" s="19"/>
      <c r="G12" s="7"/>
      <c r="H12" s="3"/>
      <c r="I12" s="3"/>
      <c r="J12" s="22"/>
    </row>
    <row r="13" spans="1:10" s="23" customFormat="1" ht="15.75" customHeight="1" x14ac:dyDescent="0.25">
      <c r="A13" s="15" t="s">
        <v>39</v>
      </c>
      <c r="B13" s="33"/>
      <c r="C13" s="85" t="s">
        <v>30</v>
      </c>
      <c r="D13" s="14">
        <f>E13/E1/B3</f>
        <v>0</v>
      </c>
      <c r="E13" s="94"/>
      <c r="F13" s="19"/>
      <c r="G13" s="7"/>
    </row>
    <row r="14" spans="1:10" s="23" customFormat="1" ht="47.25" x14ac:dyDescent="0.25">
      <c r="A14" s="13" t="s">
        <v>7</v>
      </c>
      <c r="B14" s="33" t="s">
        <v>14</v>
      </c>
      <c r="C14" s="85" t="s">
        <v>26</v>
      </c>
      <c r="D14" s="14">
        <f>E14/E1/B3</f>
        <v>3.5358987453053992</v>
      </c>
      <c r="E14" s="94">
        <f>10940*3*E1</f>
        <v>393840</v>
      </c>
      <c r="F14" s="19"/>
      <c r="G14" s="7"/>
      <c r="H14" s="3"/>
      <c r="I14" s="3"/>
      <c r="J14" s="22"/>
    </row>
    <row r="15" spans="1:10" s="23" customFormat="1" ht="15.75" customHeight="1" x14ac:dyDescent="0.25">
      <c r="A15" s="13" t="s">
        <v>8</v>
      </c>
      <c r="B15" s="106" t="s">
        <v>43</v>
      </c>
      <c r="C15" s="85" t="s">
        <v>26</v>
      </c>
      <c r="D15" s="14">
        <f>E15/E1/B3</f>
        <v>1.5056748194163432</v>
      </c>
      <c r="E15" s="94">
        <v>167707</v>
      </c>
      <c r="F15" s="19"/>
      <c r="G15" s="7"/>
      <c r="H15" s="3"/>
      <c r="I15" s="3"/>
      <c r="J15" s="22"/>
    </row>
    <row r="16" spans="1:10" s="23" customFormat="1" ht="15.75" customHeight="1" x14ac:dyDescent="0.25">
      <c r="A16" s="13" t="s">
        <v>9</v>
      </c>
      <c r="B16" s="106" t="s">
        <v>43</v>
      </c>
      <c r="C16" s="85" t="s">
        <v>26</v>
      </c>
      <c r="D16" s="14">
        <v>0.43</v>
      </c>
      <c r="E16" s="94">
        <f>D16*E1*B3</f>
        <v>47894.810400000002</v>
      </c>
      <c r="F16" s="19"/>
      <c r="G16" s="7"/>
      <c r="H16" s="3"/>
      <c r="I16" s="3"/>
      <c r="J16" s="22"/>
    </row>
    <row r="17" spans="1:10" s="23" customFormat="1" ht="31.5" x14ac:dyDescent="0.25">
      <c r="A17" s="13" t="s">
        <v>68</v>
      </c>
      <c r="B17" s="33" t="s">
        <v>14</v>
      </c>
      <c r="C17" s="85" t="s">
        <v>26</v>
      </c>
      <c r="D17" s="14">
        <v>0.49</v>
      </c>
      <c r="E17" s="94">
        <f>D17*E1*B3</f>
        <v>54577.807200000003</v>
      </c>
      <c r="F17" s="19"/>
      <c r="G17" s="7"/>
      <c r="H17" s="3"/>
      <c r="I17" s="3"/>
      <c r="J17" s="22"/>
    </row>
    <row r="18" spans="1:10" s="23" customFormat="1" ht="15.75" customHeight="1" thickBot="1" x14ac:dyDescent="0.3">
      <c r="A18" s="35" t="s">
        <v>24</v>
      </c>
      <c r="B18" s="36" t="s">
        <v>14</v>
      </c>
      <c r="C18" s="37" t="s">
        <v>26</v>
      </c>
      <c r="D18" s="17">
        <v>0.18</v>
      </c>
      <c r="E18" s="103">
        <f>D18*E1*B3</f>
        <v>20048.990400000002</v>
      </c>
      <c r="F18" s="19"/>
      <c r="G18" s="7"/>
      <c r="H18" s="3"/>
      <c r="I18" s="3"/>
      <c r="J18" s="22"/>
    </row>
    <row r="19" spans="1:10" s="23" customFormat="1" ht="15.75" customHeight="1" x14ac:dyDescent="0.25">
      <c r="A19" s="44" t="s">
        <v>25</v>
      </c>
      <c r="B19" s="45"/>
      <c r="C19" s="45"/>
      <c r="D19" s="46">
        <f>E19/E1/B3</f>
        <v>3.1416401994985237</v>
      </c>
      <c r="E19" s="95">
        <f>E30+E20+E21+E22+E23+E24+E25+E26+E27+E28+E29+E31+E32+E34+E33+E35+E36+E37</f>
        <v>349926.18999999994</v>
      </c>
      <c r="F19" s="19"/>
      <c r="G19" s="7"/>
      <c r="H19" s="3"/>
      <c r="I19" s="3"/>
      <c r="J19" s="22"/>
    </row>
    <row r="20" spans="1:10" s="63" customFormat="1" ht="15.75" customHeight="1" x14ac:dyDescent="0.25">
      <c r="A20" s="13" t="s">
        <v>45</v>
      </c>
      <c r="B20" s="33" t="s">
        <v>46</v>
      </c>
      <c r="C20" s="85" t="s">
        <v>26</v>
      </c>
      <c r="D20" s="14"/>
      <c r="E20" s="94">
        <v>15360</v>
      </c>
      <c r="F20" s="19"/>
      <c r="G20" s="7"/>
      <c r="H20" s="3"/>
      <c r="I20" s="3"/>
      <c r="J20" s="22"/>
    </row>
    <row r="21" spans="1:10" s="63" customFormat="1" ht="15.75" customHeight="1" x14ac:dyDescent="0.25">
      <c r="A21" s="13" t="s">
        <v>47</v>
      </c>
      <c r="B21" s="33" t="s">
        <v>46</v>
      </c>
      <c r="C21" s="85" t="s">
        <v>26</v>
      </c>
      <c r="D21" s="14"/>
      <c r="E21" s="94">
        <v>7000</v>
      </c>
      <c r="F21" s="19"/>
      <c r="G21" s="7"/>
      <c r="H21" s="3"/>
      <c r="I21" s="3"/>
      <c r="J21" s="22"/>
    </row>
    <row r="22" spans="1:10" s="63" customFormat="1" ht="15.75" customHeight="1" x14ac:dyDescent="0.25">
      <c r="A22" s="13" t="s">
        <v>48</v>
      </c>
      <c r="B22" s="33" t="s">
        <v>46</v>
      </c>
      <c r="C22" s="85" t="s">
        <v>26</v>
      </c>
      <c r="D22" s="14"/>
      <c r="E22" s="94">
        <v>24000</v>
      </c>
      <c r="F22" s="19"/>
      <c r="G22" s="7"/>
      <c r="H22" s="3"/>
      <c r="I22" s="3"/>
      <c r="J22" s="22"/>
    </row>
    <row r="23" spans="1:10" s="63" customFormat="1" ht="15.75" customHeight="1" x14ac:dyDescent="0.25">
      <c r="A23" s="13" t="s">
        <v>49</v>
      </c>
      <c r="B23" s="33" t="s">
        <v>46</v>
      </c>
      <c r="C23" s="85" t="s">
        <v>26</v>
      </c>
      <c r="D23" s="14"/>
      <c r="E23" s="94">
        <v>4500</v>
      </c>
      <c r="F23" s="19"/>
      <c r="G23" s="7"/>
      <c r="H23" s="3"/>
      <c r="I23" s="3"/>
      <c r="J23" s="22"/>
    </row>
    <row r="24" spans="1:10" s="63" customFormat="1" ht="15.75" customHeight="1" x14ac:dyDescent="0.25">
      <c r="A24" s="13" t="s">
        <v>50</v>
      </c>
      <c r="B24" s="33" t="s">
        <v>51</v>
      </c>
      <c r="C24" s="85" t="s">
        <v>26</v>
      </c>
      <c r="D24" s="14"/>
      <c r="E24" s="94">
        <v>3983.7</v>
      </c>
      <c r="F24" s="19"/>
      <c r="G24" s="7"/>
      <c r="H24" s="3"/>
      <c r="I24" s="3"/>
      <c r="J24" s="22"/>
    </row>
    <row r="25" spans="1:10" s="63" customFormat="1" ht="15.75" customHeight="1" x14ac:dyDescent="0.25">
      <c r="A25" s="13" t="s">
        <v>52</v>
      </c>
      <c r="B25" s="33" t="s">
        <v>53</v>
      </c>
      <c r="C25" s="85" t="s">
        <v>26</v>
      </c>
      <c r="D25" s="14"/>
      <c r="E25" s="94">
        <v>50590.33</v>
      </c>
      <c r="F25" s="19"/>
      <c r="G25" s="7"/>
      <c r="H25" s="3"/>
      <c r="I25" s="3"/>
      <c r="J25" s="22"/>
    </row>
    <row r="26" spans="1:10" s="63" customFormat="1" ht="15.75" customHeight="1" x14ac:dyDescent="0.25">
      <c r="A26" s="13" t="s">
        <v>54</v>
      </c>
      <c r="B26" s="33" t="s">
        <v>53</v>
      </c>
      <c r="C26" s="85" t="s">
        <v>26</v>
      </c>
      <c r="D26" s="14"/>
      <c r="E26" s="94">
        <v>35251.5</v>
      </c>
      <c r="F26" s="19"/>
      <c r="G26" s="7"/>
      <c r="H26" s="3"/>
      <c r="I26" s="3"/>
      <c r="J26" s="22"/>
    </row>
    <row r="27" spans="1:10" s="63" customFormat="1" ht="15.75" customHeight="1" x14ac:dyDescent="0.25">
      <c r="A27" s="13" t="s">
        <v>56</v>
      </c>
      <c r="B27" s="33" t="s">
        <v>57</v>
      </c>
      <c r="C27" s="85" t="s">
        <v>26</v>
      </c>
      <c r="D27" s="14"/>
      <c r="E27" s="94">
        <f>11991.14+1133.91</f>
        <v>13125.05</v>
      </c>
      <c r="F27" s="19"/>
      <c r="G27" s="7"/>
      <c r="H27" s="3"/>
      <c r="I27" s="3"/>
      <c r="J27" s="22"/>
    </row>
    <row r="28" spans="1:10" s="63" customFormat="1" ht="15.75" customHeight="1" x14ac:dyDescent="0.25">
      <c r="A28" s="13" t="s">
        <v>58</v>
      </c>
      <c r="B28" s="33" t="s">
        <v>57</v>
      </c>
      <c r="C28" s="85" t="s">
        <v>26</v>
      </c>
      <c r="D28" s="14"/>
      <c r="E28" s="94">
        <f>1500.23+1339.65</f>
        <v>2839.88</v>
      </c>
      <c r="F28" s="19"/>
      <c r="G28" s="7"/>
      <c r="H28" s="3"/>
      <c r="I28" s="3"/>
      <c r="J28" s="22"/>
    </row>
    <row r="29" spans="1:10" s="63" customFormat="1" ht="15.75" customHeight="1" x14ac:dyDescent="0.25">
      <c r="A29" s="13" t="s">
        <v>55</v>
      </c>
      <c r="B29" s="33" t="s">
        <v>53</v>
      </c>
      <c r="C29" s="85" t="s">
        <v>26</v>
      </c>
      <c r="D29" s="14"/>
      <c r="E29" s="94">
        <v>4008.99</v>
      </c>
      <c r="F29" s="19"/>
      <c r="G29" s="7"/>
      <c r="H29" s="3"/>
      <c r="I29" s="3"/>
      <c r="J29" s="22"/>
    </row>
    <row r="30" spans="1:10" s="27" customFormat="1" ht="15.75" customHeight="1" x14ac:dyDescent="0.25">
      <c r="A30" s="13" t="s">
        <v>44</v>
      </c>
      <c r="B30" s="33" t="s">
        <v>32</v>
      </c>
      <c r="C30" s="85" t="s">
        <v>26</v>
      </c>
      <c r="D30" s="14"/>
      <c r="E30" s="94">
        <v>6000.2</v>
      </c>
      <c r="F30" s="54"/>
      <c r="G30" s="16"/>
      <c r="H30" s="2"/>
      <c r="I30" s="2"/>
      <c r="J30" s="26"/>
    </row>
    <row r="31" spans="1:10" s="63" customFormat="1" ht="15.75" customHeight="1" x14ac:dyDescent="0.25">
      <c r="A31" s="13" t="s">
        <v>67</v>
      </c>
      <c r="B31" s="33" t="s">
        <v>18</v>
      </c>
      <c r="C31" s="85" t="s">
        <v>26</v>
      </c>
      <c r="D31" s="14"/>
      <c r="E31" s="94">
        <v>4114.28</v>
      </c>
      <c r="F31" s="19"/>
      <c r="G31" s="7"/>
      <c r="H31" s="3"/>
      <c r="I31" s="3"/>
      <c r="J31" s="22"/>
    </row>
    <row r="32" spans="1:10" s="63" customFormat="1" ht="15.75" customHeight="1" x14ac:dyDescent="0.25">
      <c r="A32" s="13" t="s">
        <v>65</v>
      </c>
      <c r="B32" s="33" t="s">
        <v>64</v>
      </c>
      <c r="C32" s="85" t="s">
        <v>26</v>
      </c>
      <c r="D32" s="14"/>
      <c r="E32" s="94">
        <v>40828.92</v>
      </c>
      <c r="F32" s="19"/>
      <c r="G32" s="7"/>
      <c r="H32" s="3"/>
      <c r="I32" s="3"/>
      <c r="J32" s="22"/>
    </row>
    <row r="33" spans="1:10" s="63" customFormat="1" ht="15.75" customHeight="1" x14ac:dyDescent="0.25">
      <c r="A33" s="13" t="s">
        <v>60</v>
      </c>
      <c r="B33" s="33" t="s">
        <v>61</v>
      </c>
      <c r="C33" s="85" t="s">
        <v>26</v>
      </c>
      <c r="D33" s="14"/>
      <c r="E33" s="94">
        <v>18204.48</v>
      </c>
      <c r="F33" s="19"/>
      <c r="G33" s="7"/>
      <c r="H33" s="3"/>
      <c r="I33" s="3"/>
      <c r="J33" s="22"/>
    </row>
    <row r="34" spans="1:10" s="63" customFormat="1" ht="15.75" customHeight="1" x14ac:dyDescent="0.25">
      <c r="A34" s="13" t="s">
        <v>59</v>
      </c>
      <c r="B34" s="33" t="s">
        <v>18</v>
      </c>
      <c r="C34" s="85" t="s">
        <v>26</v>
      </c>
      <c r="D34" s="14"/>
      <c r="E34" s="94">
        <v>67004.95</v>
      </c>
      <c r="F34" s="19"/>
      <c r="G34" s="7"/>
      <c r="H34" s="3"/>
      <c r="I34" s="3"/>
      <c r="J34" s="22"/>
    </row>
    <row r="35" spans="1:10" s="63" customFormat="1" ht="15.75" customHeight="1" x14ac:dyDescent="0.25">
      <c r="A35" s="13" t="s">
        <v>62</v>
      </c>
      <c r="B35" s="33" t="s">
        <v>61</v>
      </c>
      <c r="C35" s="85" t="s">
        <v>26</v>
      </c>
      <c r="D35" s="14"/>
      <c r="E35" s="94">
        <v>5694.91</v>
      </c>
      <c r="F35" s="19"/>
      <c r="G35" s="7"/>
      <c r="H35" s="3"/>
      <c r="I35" s="3"/>
      <c r="J35" s="22"/>
    </row>
    <row r="36" spans="1:10" s="63" customFormat="1" ht="15.75" customHeight="1" x14ac:dyDescent="0.25">
      <c r="A36" s="13" t="s">
        <v>63</v>
      </c>
      <c r="B36" s="33" t="s">
        <v>64</v>
      </c>
      <c r="C36" s="85" t="s">
        <v>26</v>
      </c>
      <c r="D36" s="14"/>
      <c r="E36" s="94">
        <v>24000</v>
      </c>
      <c r="F36" s="19"/>
      <c r="G36" s="7"/>
      <c r="H36" s="3"/>
      <c r="I36" s="3"/>
      <c r="J36" s="22"/>
    </row>
    <row r="37" spans="1:10" s="63" customFormat="1" ht="15.75" customHeight="1" thickBot="1" x14ac:dyDescent="0.3">
      <c r="A37" s="107" t="s">
        <v>66</v>
      </c>
      <c r="B37" s="38" t="s">
        <v>64</v>
      </c>
      <c r="C37" s="39" t="s">
        <v>26</v>
      </c>
      <c r="D37" s="20"/>
      <c r="E37" s="124">
        <v>23419</v>
      </c>
      <c r="F37" s="19"/>
      <c r="G37" s="7"/>
      <c r="H37" s="3"/>
      <c r="I37" s="3"/>
      <c r="J37" s="22"/>
    </row>
    <row r="38" spans="1:10" s="32" customFormat="1" ht="15.75" customHeight="1" thickBot="1" x14ac:dyDescent="0.3">
      <c r="A38" s="29" t="s">
        <v>69</v>
      </c>
      <c r="B38" s="30"/>
      <c r="C38" s="30" t="s">
        <v>26</v>
      </c>
      <c r="D38" s="104">
        <f>E38/E1/B3</f>
        <v>1.5304361660026531</v>
      </c>
      <c r="E38" s="105">
        <f>D56+D57</f>
        <v>170465</v>
      </c>
      <c r="F38" s="42"/>
      <c r="G38" s="43"/>
      <c r="H38" s="31"/>
      <c r="I38" s="31"/>
      <c r="J38" s="31"/>
    </row>
    <row r="39" spans="1:10" s="23" customFormat="1" ht="15.75" customHeight="1" thickBot="1" x14ac:dyDescent="0.3">
      <c r="A39" s="109" t="s">
        <v>10</v>
      </c>
      <c r="B39" s="110"/>
      <c r="C39" s="111" t="str">
        <f>C38</f>
        <v>руб</v>
      </c>
      <c r="D39" s="112">
        <f>D8+D9+D14+D15+D16+D17+D18+D19+D38</f>
        <v>18.746803574109148</v>
      </c>
      <c r="E39" s="113">
        <f>E8+E9+E14+E15+E16+E17+E18+E19+E38</f>
        <v>2088080.4716</v>
      </c>
      <c r="F39" s="55"/>
      <c r="G39" s="21"/>
      <c r="H39" s="3"/>
      <c r="I39" s="3"/>
      <c r="J39" s="22"/>
    </row>
    <row r="40" spans="1:10" s="32" customFormat="1" ht="15.75" customHeight="1" thickBot="1" x14ac:dyDescent="0.3">
      <c r="A40" s="134" t="s">
        <v>31</v>
      </c>
      <c r="B40" s="135"/>
      <c r="C40" s="135"/>
      <c r="D40" s="64" t="s">
        <v>35</v>
      </c>
      <c r="E40" s="65" t="s">
        <v>36</v>
      </c>
      <c r="F40" s="66"/>
      <c r="G40" s="42"/>
      <c r="H40" s="67"/>
      <c r="I40" s="31"/>
      <c r="J40" s="31"/>
    </row>
    <row r="41" spans="1:10" s="74" customFormat="1" ht="15.75" customHeight="1" x14ac:dyDescent="0.25">
      <c r="A41" s="56" t="s">
        <v>41</v>
      </c>
      <c r="B41" s="40"/>
      <c r="C41" s="70" t="s">
        <v>30</v>
      </c>
      <c r="D41" s="122">
        <v>18252</v>
      </c>
      <c r="E41" s="88"/>
      <c r="F41" s="57"/>
      <c r="G41" s="71"/>
      <c r="H41" s="72"/>
      <c r="I41" s="72"/>
      <c r="J41" s="73"/>
    </row>
    <row r="42" spans="1:10" s="74" customFormat="1" ht="15.75" customHeight="1" x14ac:dyDescent="0.25">
      <c r="A42" s="15" t="s">
        <v>15</v>
      </c>
      <c r="B42" s="34"/>
      <c r="C42" s="75" t="s">
        <v>30</v>
      </c>
      <c r="D42" s="123">
        <f>1803*E1</f>
        <v>21636</v>
      </c>
      <c r="E42" s="89"/>
      <c r="F42" s="57"/>
      <c r="G42" s="71"/>
      <c r="H42" s="72"/>
      <c r="I42" s="72"/>
      <c r="J42" s="73"/>
    </row>
    <row r="43" spans="1:10" s="74" customFormat="1" ht="15.75" customHeight="1" x14ac:dyDescent="0.25">
      <c r="A43" s="15" t="s">
        <v>70</v>
      </c>
      <c r="B43" s="34"/>
      <c r="C43" s="75" t="s">
        <v>30</v>
      </c>
      <c r="D43" s="123">
        <f>3293.46+3826.59+7020.94</f>
        <v>14140.99</v>
      </c>
      <c r="E43" s="89"/>
      <c r="F43" s="57"/>
      <c r="G43" s="71"/>
      <c r="H43" s="72"/>
      <c r="I43" s="72"/>
      <c r="J43" s="73"/>
    </row>
    <row r="44" spans="1:10" s="79" customFormat="1" ht="15.75" customHeight="1" x14ac:dyDescent="0.3">
      <c r="A44" s="15" t="s">
        <v>37</v>
      </c>
      <c r="B44" s="34"/>
      <c r="C44" s="75" t="s">
        <v>30</v>
      </c>
      <c r="D44" s="123">
        <f>B5</f>
        <v>2037480.19</v>
      </c>
      <c r="E44" s="89"/>
      <c r="F44" s="58"/>
      <c r="G44" s="76"/>
      <c r="H44" s="77"/>
      <c r="I44" s="77"/>
      <c r="J44" s="78"/>
    </row>
    <row r="45" spans="1:10" s="79" customFormat="1" ht="15.75" customHeight="1" x14ac:dyDescent="0.3">
      <c r="A45" s="68" t="str">
        <f>A39</f>
        <v>итого расходы</v>
      </c>
      <c r="B45" s="69"/>
      <c r="C45" s="80" t="str">
        <f>C39</f>
        <v>руб</v>
      </c>
      <c r="D45" s="90"/>
      <c r="E45" s="91">
        <f>E39</f>
        <v>2088080.4716</v>
      </c>
      <c r="F45" s="58"/>
      <c r="G45" s="76"/>
      <c r="H45" s="77"/>
      <c r="I45" s="77"/>
      <c r="J45" s="78"/>
    </row>
    <row r="46" spans="1:10" s="84" customFormat="1" ht="15.75" customHeight="1" thickBot="1" x14ac:dyDescent="0.3">
      <c r="A46" s="59" t="s">
        <v>17</v>
      </c>
      <c r="B46" s="47"/>
      <c r="C46" s="81" t="s">
        <v>30</v>
      </c>
      <c r="D46" s="92">
        <f>D41+D42+D43+D44-E45</f>
        <v>3428.7083999998868</v>
      </c>
      <c r="E46" s="93"/>
      <c r="F46" s="60"/>
      <c r="G46" s="82"/>
      <c r="H46" s="83"/>
      <c r="I46" s="83"/>
      <c r="J46" s="83"/>
    </row>
    <row r="47" spans="1:10" s="23" customFormat="1" ht="16.5" customHeight="1" x14ac:dyDescent="0.25">
      <c r="A47" s="131" t="s">
        <v>42</v>
      </c>
      <c r="B47" s="132"/>
      <c r="C47" s="132"/>
      <c r="D47" s="132"/>
      <c r="E47" s="133"/>
      <c r="F47" s="61"/>
    </row>
    <row r="48" spans="1:10" s="63" customFormat="1" ht="15.75" customHeight="1" x14ac:dyDescent="0.25">
      <c r="A48" s="48" t="s">
        <v>28</v>
      </c>
      <c r="B48" s="129" t="s">
        <v>71</v>
      </c>
      <c r="C48" s="129" t="s">
        <v>33</v>
      </c>
      <c r="D48" s="136"/>
      <c r="E48" s="137"/>
      <c r="F48" s="19"/>
      <c r="G48" s="22"/>
      <c r="H48" s="22"/>
      <c r="I48" s="22"/>
    </row>
    <row r="49" spans="1:10" s="63" customFormat="1" ht="63" x14ac:dyDescent="0.25">
      <c r="A49" s="13"/>
      <c r="B49" s="130"/>
      <c r="C49" s="108" t="s">
        <v>72</v>
      </c>
      <c r="D49" s="108" t="s">
        <v>73</v>
      </c>
      <c r="E49" s="101" t="s">
        <v>38</v>
      </c>
      <c r="F49" s="19"/>
      <c r="G49" s="22"/>
      <c r="H49" s="22"/>
      <c r="I49" s="22"/>
    </row>
    <row r="50" spans="1:10" s="23" customFormat="1" ht="15.75" customHeight="1" x14ac:dyDescent="0.25">
      <c r="A50" s="28" t="s">
        <v>74</v>
      </c>
      <c r="B50" s="86">
        <v>1979499</v>
      </c>
      <c r="C50" s="86">
        <v>1979515</v>
      </c>
      <c r="D50" s="86"/>
      <c r="E50" s="87"/>
      <c r="F50" s="62"/>
    </row>
    <row r="51" spans="1:10" s="23" customFormat="1" ht="15.75" customHeight="1" x14ac:dyDescent="0.25">
      <c r="A51" s="28" t="s">
        <v>75</v>
      </c>
      <c r="B51" s="86">
        <v>894982</v>
      </c>
      <c r="C51" s="86">
        <v>856532</v>
      </c>
      <c r="D51" s="86">
        <v>60176</v>
      </c>
      <c r="E51" s="87"/>
      <c r="F51" s="62"/>
    </row>
    <row r="52" spans="1:10" s="23" customFormat="1" ht="15.75" x14ac:dyDescent="0.25">
      <c r="A52" s="28" t="s">
        <v>76</v>
      </c>
      <c r="B52" s="86">
        <v>179554</v>
      </c>
      <c r="C52" s="86">
        <v>172961</v>
      </c>
      <c r="D52" s="86">
        <v>7831</v>
      </c>
      <c r="E52" s="87"/>
      <c r="F52" s="62"/>
    </row>
    <row r="53" spans="1:10" s="23" customFormat="1" ht="15.75" x14ac:dyDescent="0.25">
      <c r="A53" s="28" t="s">
        <v>77</v>
      </c>
      <c r="B53" s="86">
        <v>346309</v>
      </c>
      <c r="C53" s="86">
        <v>329127</v>
      </c>
      <c r="D53" s="86">
        <v>18032</v>
      </c>
      <c r="E53" s="87"/>
      <c r="F53" s="62"/>
    </row>
    <row r="54" spans="1:10" s="23" customFormat="1" ht="15.75" x14ac:dyDescent="0.25">
      <c r="A54" s="28" t="s">
        <v>78</v>
      </c>
      <c r="B54" s="86">
        <v>689513</v>
      </c>
      <c r="C54" s="86">
        <v>581273</v>
      </c>
      <c r="D54" s="86">
        <v>137049</v>
      </c>
      <c r="E54" s="87"/>
      <c r="F54" s="62"/>
    </row>
    <row r="55" spans="1:10" s="23" customFormat="1" thickBot="1" x14ac:dyDescent="0.3">
      <c r="A55" s="96" t="s">
        <v>79</v>
      </c>
      <c r="B55" s="97">
        <v>86138</v>
      </c>
      <c r="C55" s="97">
        <v>86127</v>
      </c>
      <c r="D55" s="97"/>
      <c r="E55" s="98"/>
      <c r="F55" s="62"/>
    </row>
    <row r="56" spans="1:10" s="23" customFormat="1" thickBot="1" x14ac:dyDescent="0.3">
      <c r="A56" s="41" t="s">
        <v>29</v>
      </c>
      <c r="B56" s="99">
        <f>SUM(B50:B55)</f>
        <v>4175995</v>
      </c>
      <c r="C56" s="99">
        <f>SUM(C50:C55)</f>
        <v>4005535</v>
      </c>
      <c r="D56" s="99">
        <f>SUM(D51:D55)</f>
        <v>223088</v>
      </c>
      <c r="E56" s="100">
        <f>SUM(E50:E54)</f>
        <v>0</v>
      </c>
      <c r="F56" s="8"/>
    </row>
    <row r="57" spans="1:10" s="74" customFormat="1" ht="15.75" customHeight="1" thickBot="1" x14ac:dyDescent="0.3">
      <c r="A57" s="114" t="s">
        <v>80</v>
      </c>
      <c r="B57" s="115"/>
      <c r="C57" s="115"/>
      <c r="D57" s="115">
        <f>B52+B53+B54-C52-C53-C54-D52-D53-D54-E54+B51-C51-D51</f>
        <v>-52623</v>
      </c>
      <c r="E57" s="116"/>
      <c r="F57" s="102"/>
    </row>
    <row r="58" spans="1:10" s="1" customFormat="1" ht="15.75" x14ac:dyDescent="0.25">
      <c r="A58" s="126" t="s">
        <v>81</v>
      </c>
      <c r="B58" s="127"/>
      <c r="C58" s="127"/>
      <c r="D58" s="102" t="s">
        <v>82</v>
      </c>
      <c r="E58" s="117">
        <v>2667.7</v>
      </c>
      <c r="F58" s="8"/>
      <c r="G58" s="23"/>
      <c r="H58" s="23"/>
    </row>
    <row r="59" spans="1:10" s="23" customFormat="1" x14ac:dyDescent="0.25">
      <c r="A59" s="126" t="s">
        <v>83</v>
      </c>
      <c r="B59" s="127"/>
      <c r="C59" s="127"/>
      <c r="D59" s="102" t="s">
        <v>82</v>
      </c>
      <c r="E59" s="117">
        <v>2243.09</v>
      </c>
      <c r="F59" s="19"/>
      <c r="G59" s="7"/>
      <c r="H59" s="3"/>
      <c r="I59" s="3"/>
      <c r="J59" s="22"/>
    </row>
    <row r="60" spans="1:10" x14ac:dyDescent="0.25">
      <c r="A60" s="126" t="s">
        <v>84</v>
      </c>
      <c r="B60" s="128"/>
      <c r="C60" s="128"/>
      <c r="D60" s="102" t="s">
        <v>82</v>
      </c>
      <c r="E60" s="117">
        <v>0</v>
      </c>
    </row>
    <row r="61" spans="1:10" x14ac:dyDescent="0.25">
      <c r="A61" s="118" t="s">
        <v>85</v>
      </c>
      <c r="B61" s="119"/>
      <c r="C61" s="119"/>
      <c r="D61" s="120" t="s">
        <v>82</v>
      </c>
      <c r="E61" s="121">
        <f>E59-E60</f>
        <v>2243.09</v>
      </c>
    </row>
    <row r="62" spans="1:10" x14ac:dyDescent="0.25">
      <c r="A62" s="18" t="s">
        <v>11</v>
      </c>
    </row>
  </sheetData>
  <mergeCells count="7">
    <mergeCell ref="A59:C59"/>
    <mergeCell ref="A60:C60"/>
    <mergeCell ref="B48:B49"/>
    <mergeCell ref="A47:E47"/>
    <mergeCell ref="A40:C40"/>
    <mergeCell ref="C48:E48"/>
    <mergeCell ref="A58:C58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2019-02-08T07:13:36Z</cp:lastPrinted>
  <dcterms:created xsi:type="dcterms:W3CDTF">2016-04-22T06:39:22Z</dcterms:created>
  <dcterms:modified xsi:type="dcterms:W3CDTF">2019-02-18T10:23:04Z</dcterms:modified>
</cp:coreProperties>
</file>