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 activeTab="1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5" i="1" l="1"/>
  <c r="D9" i="1"/>
  <c r="E17" i="1" l="1"/>
  <c r="E20" i="1" l="1"/>
  <c r="D36" i="1" l="1"/>
  <c r="D34" i="1" l="1"/>
  <c r="E22" i="1" l="1"/>
  <c r="D50" i="1" l="1"/>
  <c r="D49" i="1"/>
  <c r="D29" i="1" s="1"/>
  <c r="D14" i="1" l="1"/>
  <c r="E30" i="1" l="1"/>
  <c r="E49" i="1" l="1"/>
  <c r="C49" i="1"/>
  <c r="B49" i="1"/>
  <c r="E54" i="1" l="1"/>
  <c r="D37" i="1" l="1"/>
  <c r="D13" i="1"/>
  <c r="C31" i="1" l="1"/>
  <c r="C35" i="1"/>
  <c r="C38" i="1" l="1"/>
  <c r="A38" i="1"/>
  <c r="D11" i="1" l="1"/>
  <c r="D15" i="1" l="1"/>
  <c r="E16" i="1"/>
  <c r="D12" i="1"/>
  <c r="D10" i="1"/>
  <c r="E8" i="1"/>
  <c r="E9" i="1" l="1"/>
  <c r="E31" i="1" s="1"/>
  <c r="D17" i="1"/>
  <c r="D31" i="1" l="1"/>
  <c r="E38" i="1"/>
  <c r="D39" i="1" s="1"/>
</calcChain>
</file>

<file path=xl/sharedStrings.xml><?xml version="1.0" encoding="utf-8"?>
<sst xmlns="http://schemas.openxmlformats.org/spreadsheetml/2006/main" count="111" uniqueCount="76">
  <si>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</si>
  <si>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</si>
  <si>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</si>
  <si>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</si>
  <si>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</si>
  <si>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</si>
  <si>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</si>
  <si>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</si>
  <si>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</si>
  <si>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</si>
  <si>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</si>
  <si>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</si>
  <si>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</si>
  <si>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д.11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</si>
  <si>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</si>
  <si>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</si>
  <si>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</si>
  <si>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</si>
  <si>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</si>
  <si>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</si>
  <si>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</si>
  <si>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</si>
  <si>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</si>
  <si>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</si>
  <si>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</si>
  <si>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</si>
  <si>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</si>
  <si>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</si>
  <si>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</si>
  <si>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Получено средств от сдачи металлолома</t>
  </si>
  <si>
    <t>прочим потребит. и на производ. нужды</t>
  </si>
  <si>
    <t>*электроизмерительные работы</t>
  </si>
  <si>
    <t>руб.</t>
  </si>
  <si>
    <t>июль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</si>
  <si>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</si>
  <si>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</si>
  <si>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</si>
  <si>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</si>
  <si>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</si>
  <si>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</si>
  <si>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</si>
  <si>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</si>
  <si>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</si>
  <si>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</si>
  <si>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</si>
  <si>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</si>
  <si>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</si>
  <si>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</si>
  <si>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</si>
  <si>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</si>
  <si>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</si>
  <si>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7.обслуживание спецсчета</t>
  </si>
  <si>
    <t>Тариф на 1 кв.м., руб</t>
  </si>
  <si>
    <t>март</t>
  </si>
  <si>
    <t>замена мусороприемн.клапанов в п.1</t>
  </si>
  <si>
    <t>ремонт и обследование лифтов п.1,2,3</t>
  </si>
  <si>
    <t>апрель</t>
  </si>
  <si>
    <t>в теч.года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</si>
  <si>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</si>
  <si>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</si>
  <si>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работы на общедомовой системе отопления кв.119</t>
  </si>
  <si>
    <t>работы по подготовке к отопительному сезону</t>
  </si>
  <si>
    <t>август</t>
  </si>
  <si>
    <t>ремонт мягкой кровли кв.39,40,117,машотделение п.1,2,3</t>
  </si>
  <si>
    <t>июнь,сент</t>
  </si>
  <si>
    <t>работы по технич.диагностированию внутридомов.газового оборудования</t>
  </si>
  <si>
    <t>октябрь</t>
  </si>
  <si>
    <t>ремонт и восстановление межпанельных швов кв.80</t>
  </si>
  <si>
    <t>ремонт и восстановление балконных козырьков кв.80</t>
  </si>
  <si>
    <t>косметический ремонт п.1</t>
  </si>
  <si>
    <t>восстановление ливневой канализации п.1-3</t>
  </si>
  <si>
    <t>Начислено взносов на капит.ремонт по состоянию на 01.01.2020г</t>
  </si>
  <si>
    <t>Поступило взносов на капит.ремонт по состоянию на 01.01.2020г</t>
  </si>
  <si>
    <t>Израсходовано на капремонт со спецсчета в 2019 г</t>
  </si>
  <si>
    <t>Остаток средств на спецсчете на 01.01.2020 г</t>
  </si>
  <si>
    <t>работы на общедомовой системе канализации кв.119,4,81,102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</si>
</sst>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3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3" xfId="0" applyFont="1" applyFill="1" applyBorder="1" applyAlignment="1">
      <alignment horizontal="center" vertical="top" wrapText="1"/>
    </xf>
    <xf numFmtId="1" fontId="3" fillId="0" borderId="0" xfId="0" applyNumberFormat="1" applyFont="1" applyFill="1"/>
    <xf numFmtId="0" fontId="4" fillId="0" borderId="2" xfId="0" applyNumberFormat="1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4" fillId="0" borderId="17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1" fontId="3" fillId="0" borderId="14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0" fontId="0" fillId="0" borderId="0" xfId="0" applyFont="1" applyFill="1"/>
    <xf numFmtId="0" fontId="8" fillId="2" borderId="11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/>
    </xf>
    <xf numFmtId="0" fontId="6" fillId="0" borderId="19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8" fillId="2" borderId="1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20" xfId="0" applyFont="1" applyFill="1" applyBorder="1" applyAlignment="1">
      <alignment horizontal="center" vertical="top" wrapText="1"/>
    </xf>
    <xf numFmtId="0" fontId="6" fillId="0" borderId="0" xfId="0" applyFont="1" applyFill="1"/>
    <xf numFmtId="0" fontId="9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9" fillId="0" borderId="0" xfId="0" applyFont="1" applyFill="1" applyBorder="1"/>
    <xf numFmtId="0" fontId="6" fillId="0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1" fontId="4" fillId="0" borderId="14" xfId="0" applyNumberFormat="1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 wrapText="1"/>
    </xf>
    <xf numFmtId="165" fontId="3" fillId="2" borderId="8" xfId="1" applyNumberFormat="1" applyFont="1" applyFill="1" applyBorder="1" applyAlignment="1">
      <alignment vertical="top" wrapText="1"/>
    </xf>
    <xf numFmtId="165" fontId="3" fillId="0" borderId="15" xfId="1" applyNumberFormat="1" applyFont="1" applyFill="1" applyBorder="1" applyAlignment="1">
      <alignment vertical="top" wrapText="1"/>
    </xf>
    <xf numFmtId="165" fontId="6" fillId="0" borderId="21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8" fillId="2" borderId="11" xfId="1" applyNumberFormat="1" applyFont="1" applyFill="1" applyBorder="1" applyAlignment="1">
      <alignment vertical="top" wrapText="1"/>
    </xf>
    <xf numFmtId="165" fontId="8" fillId="2" borderId="12" xfId="1" applyNumberFormat="1" applyFont="1" applyFill="1" applyBorder="1" applyAlignment="1">
      <alignment vertical="top" wrapText="1"/>
    </xf>
    <xf numFmtId="165" fontId="3" fillId="0" borderId="14" xfId="1" applyNumberFormat="1" applyFont="1" applyFill="1" applyBorder="1" applyAlignment="1">
      <alignment vertical="top"/>
    </xf>
    <xf numFmtId="165" fontId="3" fillId="0" borderId="15" xfId="1" applyNumberFormat="1" applyFont="1" applyFill="1" applyBorder="1" applyAlignment="1">
      <alignment vertical="top"/>
    </xf>
    <xf numFmtId="0" fontId="6" fillId="0" borderId="0" xfId="0" applyFont="1" applyFill="1" applyAlignment="1">
      <alignment vertical="top" wrapText="1"/>
    </xf>
    <xf numFmtId="2" fontId="4" fillId="0" borderId="17" xfId="0" applyNumberFormat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165" fontId="4" fillId="0" borderId="12" xfId="1" applyNumberFormat="1" applyFont="1" applyFill="1" applyBorder="1" applyAlignment="1">
      <alignment vertical="top" wrapText="1"/>
    </xf>
    <xf numFmtId="164" fontId="3" fillId="0" borderId="15" xfId="1" applyNumberFormat="1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vertical="top" wrapText="1"/>
    </xf>
    <xf numFmtId="165" fontId="6" fillId="0" borderId="26" xfId="1" applyNumberFormat="1" applyFont="1" applyFill="1" applyBorder="1" applyAlignment="1">
      <alignment vertical="top"/>
    </xf>
    <xf numFmtId="165" fontId="6" fillId="0" borderId="27" xfId="1" applyNumberFormat="1" applyFont="1" applyFill="1" applyBorder="1" applyAlignment="1">
      <alignment vertical="top"/>
    </xf>
    <xf numFmtId="166" fontId="8" fillId="0" borderId="0" xfId="1" applyNumberFormat="1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9" fillId="2" borderId="0" xfId="0" applyFont="1" applyFill="1" applyAlignment="1"/>
    <xf numFmtId="0" fontId="6" fillId="2" borderId="0" xfId="0" applyFont="1" applyFill="1" applyAlignment="1">
      <alignment vertical="top" wrapText="1"/>
    </xf>
    <xf numFmtId="166" fontId="8" fillId="2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2" fontId="4" fillId="0" borderId="11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/>
    <xf numFmtId="0" fontId="10" fillId="0" borderId="0" xfId="0" applyFont="1" applyFill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vertical="top" wrapText="1"/>
    </xf>
    <xf numFmtId="165" fontId="4" fillId="0" borderId="4" xfId="1" applyNumberFormat="1" applyFont="1" applyFill="1" applyBorder="1" applyAlignment="1">
      <alignment vertical="top"/>
    </xf>
    <xf numFmtId="165" fontId="4" fillId="0" borderId="5" xfId="1" applyNumberFormat="1" applyFont="1" applyFill="1" applyBorder="1" applyAlignment="1">
      <alignment vertical="top"/>
    </xf>
    <xf numFmtId="165" fontId="4" fillId="0" borderId="18" xfId="1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0" fillId="0" borderId="0" xfId="0" applyFill="1" applyBorder="1"/>
    <xf numFmtId="0" fontId="8" fillId="0" borderId="0" xfId="0" applyFont="1" applyFill="1" applyAlignment="1">
      <alignment vertical="top" wrapText="1"/>
    </xf>
    <xf numFmtId="0" fontId="9" fillId="0" borderId="0" xfId="0" applyFont="1" applyAlignment="1"/>
    <xf numFmtId="1" fontId="4" fillId="0" borderId="0" xfId="0" applyNumberFormat="1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1" fontId="4" fillId="0" borderId="11" xfId="0" applyNumberFormat="1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2" fontId="4" fillId="0" borderId="14" xfId="0" applyNumberFormat="1" applyFont="1" applyFill="1" applyBorder="1" applyAlignment="1">
      <alignment vertical="top" wrapText="1"/>
    </xf>
    <xf numFmtId="165" fontId="4" fillId="0" borderId="15" xfId="1" applyNumberFormat="1" applyFont="1" applyFill="1" applyBorder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165" fontId="6" fillId="0" borderId="20" xfId="1" applyNumberFormat="1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9" fillId="0" borderId="0" xfId="0" applyFont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opLeftCell="A30" zoomScale="75" zoomScaleNormal="75" workbookViewId="0">
      <selection activeCell="G42" sqref="F42:G51"/>
    </sheetView>
  </sheetViews>
  <sheetFormatPr defaultRowHeight="15.6" x14ac:dyDescent="0.3"/>
  <cols>
    <col min="1" max="1" width="79.44140625" style="6" customWidth="1"/>
    <col min="2" max="3" width="13.44140625" style="6" customWidth="1"/>
    <col min="4" max="4" width="13.5546875" style="6" customWidth="1"/>
    <col min="5" max="5" width="14" style="6" customWidth="1"/>
    <col min="6" max="6" width="11.88671875" style="18" bestFit="1" customWidth="1"/>
    <col min="7" max="7" width="9.109375" style="17"/>
  </cols>
  <sheetData>
    <row r="1" spans="1:10" s="2" customFormat="1" ht="31.2" x14ac:dyDescent="0.3">
      <c r="A1" s="40" t="s">
        <v>9</v>
      </c>
      <c r="B1" s="6"/>
      <c r="C1" s="6">
        <v>2019</v>
      </c>
      <c r="D1" s="41" t="s">
        <v>17</v>
      </c>
      <c r="E1" s="41">
        <v>12</v>
      </c>
      <c r="F1" s="18"/>
      <c r="G1" s="17"/>
    </row>
    <row r="2" spans="1:10" s="2" customFormat="1" x14ac:dyDescent="0.3">
      <c r="A2" s="42" t="s">
        <v>13</v>
      </c>
      <c r="B2" s="6"/>
      <c r="C2" s="6"/>
      <c r="D2" s="6"/>
      <c r="E2" s="6"/>
      <c r="F2" s="18"/>
      <c r="G2" s="17"/>
    </row>
    <row r="3" spans="1:10" s="2" customFormat="1" x14ac:dyDescent="0.3">
      <c r="A3" s="6" t="s">
        <v>21</v>
      </c>
      <c r="B3" s="6">
        <v>6488.89</v>
      </c>
      <c r="C3" s="6"/>
      <c r="D3" s="6"/>
      <c r="E3" s="6"/>
      <c r="F3" s="18"/>
      <c r="G3" s="17"/>
    </row>
    <row r="4" spans="1:10" s="2" customFormat="1" x14ac:dyDescent="0.3">
      <c r="A4" s="6" t="s">
        <v>52</v>
      </c>
      <c r="B4" s="6">
        <v>18.57</v>
      </c>
      <c r="C4" s="6">
        <v>18.61</v>
      </c>
      <c r="D4" s="6"/>
      <c r="E4" s="6"/>
      <c r="F4" s="18"/>
      <c r="G4" s="17"/>
    </row>
    <row r="5" spans="1:10" s="2" customFormat="1" x14ac:dyDescent="0.3">
      <c r="A5" s="6" t="s">
        <v>18</v>
      </c>
      <c r="B5" s="120">
        <v>1447551</v>
      </c>
      <c r="C5" s="43"/>
      <c r="D5" s="43"/>
      <c r="E5" s="6"/>
      <c r="F5" s="43"/>
      <c r="G5" s="6"/>
    </row>
    <row r="6" spans="1:10" s="2" customFormat="1" ht="16.2" thickBot="1" x14ac:dyDescent="0.35">
      <c r="A6" s="6" t="s">
        <v>0</v>
      </c>
      <c r="B6" s="6">
        <v>100</v>
      </c>
      <c r="C6" s="6"/>
      <c r="D6" s="6"/>
      <c r="E6" s="6"/>
      <c r="F6" s="43"/>
      <c r="G6" s="17"/>
    </row>
    <row r="7" spans="1:10" s="3" customFormat="1" ht="64.5" customHeight="1" x14ac:dyDescent="0.3">
      <c r="A7" s="7" t="s">
        <v>1</v>
      </c>
      <c r="B7" s="9" t="s">
        <v>10</v>
      </c>
      <c r="C7" s="9" t="s">
        <v>15</v>
      </c>
      <c r="D7" s="9" t="s">
        <v>19</v>
      </c>
      <c r="E7" s="8" t="s">
        <v>16</v>
      </c>
      <c r="F7" s="10"/>
      <c r="G7" s="10"/>
    </row>
    <row r="8" spans="1:10" s="2" customFormat="1" ht="15" customHeight="1" x14ac:dyDescent="0.3">
      <c r="A8" s="11" t="s">
        <v>2</v>
      </c>
      <c r="B8" s="52" t="s">
        <v>11</v>
      </c>
      <c r="C8" s="98" t="s">
        <v>20</v>
      </c>
      <c r="D8" s="12">
        <v>1.02</v>
      </c>
      <c r="E8" s="70">
        <f>D8*B3*E1</f>
        <v>79424.013600000006</v>
      </c>
      <c r="F8" s="18"/>
      <c r="G8" s="17"/>
    </row>
    <row r="9" spans="1:10" s="2" customFormat="1" ht="46.8" x14ac:dyDescent="0.3">
      <c r="A9" s="11" t="s">
        <v>3</v>
      </c>
      <c r="B9" s="52" t="s">
        <v>11</v>
      </c>
      <c r="C9" s="98" t="s">
        <v>20</v>
      </c>
      <c r="D9" s="12">
        <f>5.4+D10+D11+D12+D13+D14+0.04</f>
        <v>7.6311297617928489</v>
      </c>
      <c r="E9" s="70">
        <f>D9*B3*E1</f>
        <v>594210.73919999995</v>
      </c>
      <c r="F9" s="18"/>
      <c r="G9" s="17"/>
    </row>
    <row r="10" spans="1:10" s="2" customFormat="1" x14ac:dyDescent="0.3">
      <c r="A10" s="14" t="s">
        <v>4</v>
      </c>
      <c r="B10" s="52"/>
      <c r="C10" s="98" t="s">
        <v>20</v>
      </c>
      <c r="D10" s="12">
        <f>E10/E1/B3</f>
        <v>0.13844175711613749</v>
      </c>
      <c r="E10" s="70">
        <v>10780</v>
      </c>
      <c r="F10" s="18"/>
      <c r="G10" s="17"/>
    </row>
    <row r="11" spans="1:10" s="2" customFormat="1" x14ac:dyDescent="0.3">
      <c r="A11" s="14" t="s">
        <v>5</v>
      </c>
      <c r="B11" s="52"/>
      <c r="C11" s="98" t="s">
        <v>20</v>
      </c>
      <c r="D11" s="12">
        <f>E11/E1/B3</f>
        <v>0.17560784664249202</v>
      </c>
      <c r="E11" s="70">
        <v>13674</v>
      </c>
      <c r="F11" s="18"/>
      <c r="G11" s="17"/>
    </row>
    <row r="12" spans="1:10" s="2" customFormat="1" x14ac:dyDescent="0.3">
      <c r="A12" s="14" t="s">
        <v>6</v>
      </c>
      <c r="B12" s="52"/>
      <c r="C12" s="98" t="s">
        <v>20</v>
      </c>
      <c r="D12" s="12">
        <f>E12/B3/E1</f>
        <v>1.839785643872321</v>
      </c>
      <c r="E12" s="70">
        <v>143258</v>
      </c>
      <c r="F12" s="18"/>
      <c r="G12" s="17"/>
    </row>
    <row r="13" spans="1:10" s="2" customFormat="1" x14ac:dyDescent="0.3">
      <c r="A13" s="14" t="s">
        <v>31</v>
      </c>
      <c r="B13" s="26"/>
      <c r="C13" s="98" t="s">
        <v>32</v>
      </c>
      <c r="D13" s="12">
        <f>E13/E1/B3</f>
        <v>0</v>
      </c>
      <c r="E13" s="70"/>
      <c r="F13" s="18"/>
      <c r="G13" s="17"/>
    </row>
    <row r="14" spans="1:10" s="110" customFormat="1" x14ac:dyDescent="0.3">
      <c r="A14" s="14" t="s">
        <v>58</v>
      </c>
      <c r="B14" s="52"/>
      <c r="C14" s="108" t="s">
        <v>20</v>
      </c>
      <c r="D14" s="12">
        <f>E14/B3/E1</f>
        <v>3.729451416189826E-2</v>
      </c>
      <c r="E14" s="70">
        <v>2904</v>
      </c>
      <c r="F14" s="16"/>
      <c r="G14" s="16"/>
      <c r="H14" s="50"/>
      <c r="I14" s="109"/>
      <c r="J14" s="109"/>
    </row>
    <row r="15" spans="1:10" s="2" customFormat="1" ht="46.8" x14ac:dyDescent="0.3">
      <c r="A15" s="11" t="s">
        <v>59</v>
      </c>
      <c r="B15" s="52" t="s">
        <v>11</v>
      </c>
      <c r="C15" s="98" t="s">
        <v>20</v>
      </c>
      <c r="D15" s="12">
        <f>E15/E1/B3</f>
        <v>4.8624649208108011</v>
      </c>
      <c r="E15" s="70">
        <f>9280*3.4*E1</f>
        <v>378624</v>
      </c>
      <c r="F15" s="18"/>
      <c r="G15" s="17"/>
    </row>
    <row r="16" spans="1:10" s="2" customFormat="1" ht="31.8" thickBot="1" x14ac:dyDescent="0.35">
      <c r="A16" s="85" t="s">
        <v>48</v>
      </c>
      <c r="B16" s="89" t="s">
        <v>11</v>
      </c>
      <c r="C16" s="86" t="s">
        <v>20</v>
      </c>
      <c r="D16" s="99">
        <v>0.49</v>
      </c>
      <c r="E16" s="87">
        <f>D16*E1*B3</f>
        <v>38154.673200000005</v>
      </c>
      <c r="F16" s="18"/>
      <c r="G16" s="17"/>
    </row>
    <row r="17" spans="1:10" s="2" customFormat="1" x14ac:dyDescent="0.3">
      <c r="A17" s="34" t="s">
        <v>49</v>
      </c>
      <c r="B17" s="35"/>
      <c r="C17" s="35"/>
      <c r="D17" s="36">
        <f>E17/E1/B3</f>
        <v>4.1967249663142185</v>
      </c>
      <c r="E17" s="71">
        <f>E18+E19+E20+E21+E22+E23+E24+E25+E26+E27+E28</f>
        <v>326785.04000000004</v>
      </c>
      <c r="F17" s="18"/>
      <c r="G17" s="17"/>
    </row>
    <row r="18" spans="1:10" s="37" customFormat="1" x14ac:dyDescent="0.3">
      <c r="A18" s="11" t="s">
        <v>69</v>
      </c>
      <c r="B18" s="26" t="s">
        <v>53</v>
      </c>
      <c r="C18" s="98" t="s">
        <v>20</v>
      </c>
      <c r="D18" s="13"/>
      <c r="E18" s="70">
        <v>129657.57</v>
      </c>
      <c r="F18" s="18"/>
      <c r="G18" s="17"/>
    </row>
    <row r="19" spans="1:10" s="37" customFormat="1" x14ac:dyDescent="0.3">
      <c r="A19" s="84" t="s">
        <v>54</v>
      </c>
      <c r="B19" s="26" t="s">
        <v>53</v>
      </c>
      <c r="C19" s="98" t="s">
        <v>20</v>
      </c>
      <c r="D19" s="13"/>
      <c r="E19" s="70">
        <v>16039.02</v>
      </c>
      <c r="F19" s="18"/>
      <c r="G19" s="17"/>
    </row>
    <row r="20" spans="1:10" s="4" customFormat="1" x14ac:dyDescent="0.3">
      <c r="A20" s="11" t="s">
        <v>75</v>
      </c>
      <c r="B20" s="26" t="s">
        <v>57</v>
      </c>
      <c r="C20" s="98" t="s">
        <v>20</v>
      </c>
      <c r="D20" s="13"/>
      <c r="E20" s="70">
        <f>2577.51+2085.53+3918.17+1392.07</f>
        <v>9973.2800000000007</v>
      </c>
      <c r="F20" s="44"/>
      <c r="G20" s="15"/>
    </row>
    <row r="21" spans="1:10" s="4" customFormat="1" x14ac:dyDescent="0.3">
      <c r="A21" s="11" t="s">
        <v>55</v>
      </c>
      <c r="B21" s="26" t="s">
        <v>56</v>
      </c>
      <c r="C21" s="98" t="s">
        <v>20</v>
      </c>
      <c r="D21" s="13"/>
      <c r="E21" s="70">
        <v>36000</v>
      </c>
      <c r="F21" s="44"/>
      <c r="G21" s="15"/>
    </row>
    <row r="22" spans="1:10" s="37" customFormat="1" x14ac:dyDescent="0.3">
      <c r="A22" s="11" t="s">
        <v>63</v>
      </c>
      <c r="B22" s="26" t="s">
        <v>64</v>
      </c>
      <c r="C22" s="98" t="s">
        <v>20</v>
      </c>
      <c r="D22" s="13"/>
      <c r="E22" s="70">
        <f>7209.1+44648.08</f>
        <v>51857.18</v>
      </c>
      <c r="F22" s="18"/>
      <c r="G22" s="17"/>
    </row>
    <row r="23" spans="1:10" s="37" customFormat="1" x14ac:dyDescent="0.3">
      <c r="A23" s="11" t="s">
        <v>60</v>
      </c>
      <c r="B23" s="26" t="s">
        <v>33</v>
      </c>
      <c r="C23" s="98" t="s">
        <v>20</v>
      </c>
      <c r="D23" s="13"/>
      <c r="E23" s="70">
        <v>3858.88</v>
      </c>
      <c r="F23" s="18"/>
      <c r="G23" s="17"/>
    </row>
    <row r="24" spans="1:10" s="37" customFormat="1" x14ac:dyDescent="0.3">
      <c r="A24" s="11" t="s">
        <v>61</v>
      </c>
      <c r="B24" s="26" t="s">
        <v>62</v>
      </c>
      <c r="C24" s="98" t="s">
        <v>20</v>
      </c>
      <c r="D24" s="13"/>
      <c r="E24" s="70">
        <v>8111.98</v>
      </c>
      <c r="F24" s="18"/>
      <c r="G24" s="17"/>
    </row>
    <row r="25" spans="1:10" s="37" customFormat="1" x14ac:dyDescent="0.3">
      <c r="A25" s="11" t="s">
        <v>65</v>
      </c>
      <c r="B25" s="26" t="s">
        <v>66</v>
      </c>
      <c r="C25" s="98" t="s">
        <v>20</v>
      </c>
      <c r="D25" s="13"/>
      <c r="E25" s="70">
        <v>51840</v>
      </c>
      <c r="F25" s="18"/>
      <c r="G25" s="17"/>
    </row>
    <row r="26" spans="1:10" s="37" customFormat="1" x14ac:dyDescent="0.3">
      <c r="A26" s="11" t="s">
        <v>67</v>
      </c>
      <c r="B26" s="26" t="s">
        <v>66</v>
      </c>
      <c r="C26" s="98" t="s">
        <v>20</v>
      </c>
      <c r="D26" s="13"/>
      <c r="E26" s="70">
        <v>8820</v>
      </c>
      <c r="F26" s="18"/>
      <c r="G26" s="17"/>
    </row>
    <row r="27" spans="1:10" s="37" customFormat="1" x14ac:dyDescent="0.3">
      <c r="A27" s="11" t="s">
        <v>68</v>
      </c>
      <c r="B27" s="26" t="s">
        <v>66</v>
      </c>
      <c r="C27" s="98" t="s">
        <v>20</v>
      </c>
      <c r="D27" s="13"/>
      <c r="E27" s="70">
        <v>5700</v>
      </c>
      <c r="F27" s="18"/>
      <c r="G27" s="17"/>
    </row>
    <row r="28" spans="1:10" s="37" customFormat="1" ht="16.2" thickBot="1" x14ac:dyDescent="0.35">
      <c r="A28" s="85" t="s">
        <v>70</v>
      </c>
      <c r="B28" s="114" t="s">
        <v>53</v>
      </c>
      <c r="C28" s="86" t="s">
        <v>20</v>
      </c>
      <c r="D28" s="115"/>
      <c r="E28" s="87">
        <v>4927.13</v>
      </c>
      <c r="F28" s="18"/>
      <c r="G28" s="17"/>
    </row>
    <row r="29" spans="1:10" s="25" customFormat="1" ht="16.2" thickBot="1" x14ac:dyDescent="0.35">
      <c r="A29" s="116" t="s">
        <v>50</v>
      </c>
      <c r="B29" s="117"/>
      <c r="C29" s="117" t="s">
        <v>20</v>
      </c>
      <c r="D29" s="118">
        <f>E29/E1/B3</f>
        <v>0</v>
      </c>
      <c r="E29" s="119">
        <v>0</v>
      </c>
      <c r="F29" s="31"/>
      <c r="G29" s="32"/>
      <c r="H29" s="24"/>
      <c r="I29" s="24"/>
      <c r="J29" s="24"/>
    </row>
    <row r="30" spans="1:10" s="25" customFormat="1" ht="16.2" thickBot="1" x14ac:dyDescent="0.35">
      <c r="A30" s="22" t="s">
        <v>51</v>
      </c>
      <c r="B30" s="23"/>
      <c r="C30" s="23" t="s">
        <v>32</v>
      </c>
      <c r="D30" s="82">
        <v>0.2</v>
      </c>
      <c r="E30" s="107">
        <f>D30*E1*B3</f>
        <v>15573.336000000003</v>
      </c>
      <c r="F30" s="31"/>
      <c r="G30" s="32"/>
      <c r="H30" s="24"/>
      <c r="I30" s="24"/>
      <c r="J30" s="24"/>
    </row>
    <row r="31" spans="1:10" s="2" customFormat="1" ht="16.2" thickBot="1" x14ac:dyDescent="0.35">
      <c r="A31" s="29" t="s">
        <v>7</v>
      </c>
      <c r="B31" s="30"/>
      <c r="C31" s="67" t="str">
        <f>C29</f>
        <v>руб</v>
      </c>
      <c r="D31" s="88">
        <f>D8+D9+D15+D16+D17+D29+D30</f>
        <v>18.400319648917868</v>
      </c>
      <c r="E31" s="72">
        <f>E8+E9+E15+E16+E17+E29+E30</f>
        <v>1432771.8019999999</v>
      </c>
      <c r="F31" s="45"/>
      <c r="G31" s="20"/>
    </row>
    <row r="32" spans="1:10" s="25" customFormat="1" ht="16.2" thickBot="1" x14ac:dyDescent="0.35">
      <c r="A32" s="129" t="s">
        <v>24</v>
      </c>
      <c r="B32" s="130"/>
      <c r="C32" s="130"/>
      <c r="D32" s="53" t="s">
        <v>26</v>
      </c>
      <c r="E32" s="54" t="s">
        <v>27</v>
      </c>
      <c r="F32" s="33"/>
      <c r="G32" s="31"/>
      <c r="H32" s="55"/>
      <c r="I32" s="24"/>
      <c r="J32" s="24"/>
    </row>
    <row r="33" spans="1:10" s="60" customFormat="1" x14ac:dyDescent="0.3">
      <c r="A33" s="46" t="s">
        <v>47</v>
      </c>
      <c r="B33" s="28"/>
      <c r="C33" s="58" t="s">
        <v>20</v>
      </c>
      <c r="D33" s="121">
        <v>90275</v>
      </c>
      <c r="E33" s="73"/>
      <c r="F33" s="47"/>
      <c r="G33" s="59"/>
    </row>
    <row r="34" spans="1:10" s="60" customFormat="1" x14ac:dyDescent="0.3">
      <c r="A34" s="14" t="s">
        <v>12</v>
      </c>
      <c r="B34" s="27"/>
      <c r="C34" s="61" t="s">
        <v>20</v>
      </c>
      <c r="D34" s="83">
        <f>22848/12*E1</f>
        <v>22848</v>
      </c>
      <c r="E34" s="74"/>
      <c r="F34" s="47"/>
      <c r="G34" s="59"/>
    </row>
    <row r="35" spans="1:10" s="60" customFormat="1" x14ac:dyDescent="0.3">
      <c r="A35" s="14" t="s">
        <v>29</v>
      </c>
      <c r="B35" s="27"/>
      <c r="C35" s="61" t="str">
        <f>C34</f>
        <v>руб</v>
      </c>
      <c r="D35" s="83"/>
      <c r="E35" s="74"/>
      <c r="F35" s="47"/>
      <c r="G35" s="59"/>
    </row>
    <row r="36" spans="1:10" s="64" customFormat="1" ht="15.75" customHeight="1" x14ac:dyDescent="0.3">
      <c r="A36" s="14" t="s">
        <v>34</v>
      </c>
      <c r="B36" s="27"/>
      <c r="C36" s="61" t="s">
        <v>20</v>
      </c>
      <c r="D36" s="83">
        <f>6980.44+7455.65+1942.2</f>
        <v>16378.29</v>
      </c>
      <c r="E36" s="74"/>
      <c r="F36" s="48"/>
      <c r="G36" s="62"/>
      <c r="H36" s="63"/>
      <c r="I36" s="63"/>
      <c r="J36" s="63"/>
    </row>
    <row r="37" spans="1:10" s="60" customFormat="1" x14ac:dyDescent="0.3">
      <c r="A37" s="14" t="s">
        <v>28</v>
      </c>
      <c r="B37" s="27"/>
      <c r="C37" s="61" t="s">
        <v>20</v>
      </c>
      <c r="D37" s="83">
        <f>B5</f>
        <v>1447551</v>
      </c>
      <c r="E37" s="74"/>
      <c r="F37" s="47"/>
      <c r="G37" s="59"/>
    </row>
    <row r="38" spans="1:10" s="60" customFormat="1" x14ac:dyDescent="0.3">
      <c r="A38" s="56" t="str">
        <f>A31</f>
        <v>итого расходы</v>
      </c>
      <c r="B38" s="57"/>
      <c r="C38" s="65" t="str">
        <f>C37</f>
        <v>руб</v>
      </c>
      <c r="D38" s="75"/>
      <c r="E38" s="76">
        <f>E31</f>
        <v>1432771.8019999999</v>
      </c>
      <c r="F38" s="47"/>
      <c r="G38" s="59"/>
    </row>
    <row r="39" spans="1:10" s="102" customFormat="1" ht="16.5" customHeight="1" thickBot="1" x14ac:dyDescent="0.4">
      <c r="A39" s="49" t="s">
        <v>14</v>
      </c>
      <c r="B39" s="38"/>
      <c r="C39" s="66" t="s">
        <v>20</v>
      </c>
      <c r="D39" s="77">
        <f>D33+D34+D35+D36+D37-E38</f>
        <v>144280.48800000013</v>
      </c>
      <c r="E39" s="78"/>
      <c r="F39" s="100"/>
      <c r="G39" s="101"/>
    </row>
    <row r="40" spans="1:10" s="2" customFormat="1" x14ac:dyDescent="0.3">
      <c r="A40" s="126" t="s">
        <v>43</v>
      </c>
      <c r="B40" s="127"/>
      <c r="C40" s="127"/>
      <c r="D40" s="127"/>
      <c r="E40" s="128"/>
      <c r="F40" s="50"/>
      <c r="G40" s="18"/>
      <c r="H40" s="18"/>
      <c r="I40" s="17"/>
      <c r="J40" s="17"/>
    </row>
    <row r="41" spans="1:10" s="37" customFormat="1" x14ac:dyDescent="0.3">
      <c r="A41" s="39" t="s">
        <v>22</v>
      </c>
      <c r="B41" s="124" t="s">
        <v>35</v>
      </c>
      <c r="C41" s="124" t="s">
        <v>25</v>
      </c>
      <c r="D41" s="131"/>
      <c r="E41" s="132"/>
      <c r="F41" s="18"/>
      <c r="G41" s="18"/>
      <c r="H41" s="18"/>
      <c r="I41" s="17"/>
      <c r="J41" s="17"/>
    </row>
    <row r="42" spans="1:10" s="37" customFormat="1" ht="62.4" x14ac:dyDescent="0.3">
      <c r="A42" s="11"/>
      <c r="B42" s="125"/>
      <c r="C42" s="103" t="s">
        <v>36</v>
      </c>
      <c r="D42" s="103" t="s">
        <v>37</v>
      </c>
      <c r="E42" s="19" t="s">
        <v>30</v>
      </c>
      <c r="F42" s="18"/>
      <c r="G42" s="18"/>
      <c r="H42" s="18"/>
      <c r="I42" s="17"/>
      <c r="J42" s="17"/>
    </row>
    <row r="43" spans="1:10" s="2" customFormat="1" ht="15.75" customHeight="1" x14ac:dyDescent="0.3">
      <c r="A43" s="21" t="s">
        <v>44</v>
      </c>
      <c r="B43" s="68">
        <v>1469175</v>
      </c>
      <c r="C43" s="68">
        <v>1469167</v>
      </c>
      <c r="D43" s="68"/>
      <c r="E43" s="69"/>
      <c r="F43" s="51"/>
      <c r="G43" s="18"/>
      <c r="H43" s="18"/>
      <c r="I43" s="17"/>
      <c r="J43" s="17"/>
    </row>
    <row r="44" spans="1:10" s="2" customFormat="1" ht="15.75" customHeight="1" x14ac:dyDescent="0.3">
      <c r="A44" s="21" t="s">
        <v>45</v>
      </c>
      <c r="B44" s="68">
        <v>580943</v>
      </c>
      <c r="C44" s="68">
        <v>651571</v>
      </c>
      <c r="D44" s="68">
        <v>40257</v>
      </c>
      <c r="E44" s="69"/>
      <c r="F44" s="51"/>
      <c r="G44" s="18"/>
      <c r="H44" s="18"/>
      <c r="I44" s="17"/>
      <c r="J44" s="17"/>
    </row>
    <row r="45" spans="1:10" s="2" customFormat="1" ht="15.75" customHeight="1" x14ac:dyDescent="0.3">
      <c r="A45" s="21" t="s">
        <v>38</v>
      </c>
      <c r="B45" s="68">
        <v>148335</v>
      </c>
      <c r="C45" s="68">
        <v>144298</v>
      </c>
      <c r="D45" s="68">
        <v>5285</v>
      </c>
      <c r="E45" s="69"/>
      <c r="F45" s="51"/>
      <c r="G45" s="18"/>
      <c r="H45" s="18"/>
      <c r="I45" s="17"/>
      <c r="J45" s="17"/>
    </row>
    <row r="46" spans="1:10" s="2" customFormat="1" ht="15.75" customHeight="1" x14ac:dyDescent="0.3">
      <c r="A46" s="21" t="s">
        <v>39</v>
      </c>
      <c r="B46" s="68">
        <v>259959</v>
      </c>
      <c r="C46" s="68">
        <v>266122</v>
      </c>
      <c r="D46" s="68">
        <v>12253</v>
      </c>
      <c r="E46" s="69"/>
      <c r="F46" s="51"/>
      <c r="G46" s="18"/>
      <c r="H46" s="18"/>
      <c r="I46" s="17"/>
      <c r="J46" s="17"/>
    </row>
    <row r="47" spans="1:10" s="2" customFormat="1" ht="15.75" customHeight="1" x14ac:dyDescent="0.3">
      <c r="A47" s="21" t="s">
        <v>40</v>
      </c>
      <c r="B47" s="68">
        <v>595211</v>
      </c>
      <c r="C47" s="68">
        <v>526911</v>
      </c>
      <c r="D47" s="68">
        <v>88712</v>
      </c>
      <c r="E47" s="69"/>
      <c r="F47" s="51"/>
      <c r="G47" s="18"/>
      <c r="H47" s="18"/>
      <c r="I47" s="17"/>
      <c r="J47" s="17"/>
    </row>
    <row r="48" spans="1:10" s="2" customFormat="1" ht="15.75" customHeight="1" thickBot="1" x14ac:dyDescent="0.35">
      <c r="A48" s="104" t="s">
        <v>46</v>
      </c>
      <c r="B48" s="105">
        <v>298271</v>
      </c>
      <c r="C48" s="105">
        <v>298286</v>
      </c>
      <c r="D48" s="105"/>
      <c r="E48" s="106"/>
      <c r="F48" s="51"/>
      <c r="G48" s="18"/>
      <c r="H48" s="18"/>
      <c r="I48" s="17"/>
      <c r="J48" s="17"/>
    </row>
    <row r="49" spans="1:8" s="2" customFormat="1" ht="16.2" thickBot="1" x14ac:dyDescent="0.35">
      <c r="A49" s="29" t="s">
        <v>23</v>
      </c>
      <c r="B49" s="79">
        <f>SUM(B43:B48)</f>
        <v>3351894</v>
      </c>
      <c r="C49" s="79">
        <f>SUM(C43:C48)</f>
        <v>3356355</v>
      </c>
      <c r="D49" s="79">
        <f>SUM(D43:D48)</f>
        <v>146507</v>
      </c>
      <c r="E49" s="80">
        <f>SUM(E43:E47)</f>
        <v>0</v>
      </c>
      <c r="F49" s="81"/>
    </row>
    <row r="50" spans="1:8" s="60" customFormat="1" ht="15.75" customHeight="1" thickBot="1" x14ac:dyDescent="0.35">
      <c r="A50" s="90" t="s">
        <v>41</v>
      </c>
      <c r="B50" s="91"/>
      <c r="C50" s="91"/>
      <c r="D50" s="91">
        <f>B44+B45+B46+B47-C44-C45-C46-C47-D44-D45-D46-D47-E47</f>
        <v>-150961</v>
      </c>
      <c r="E50" s="92"/>
      <c r="F50" s="113"/>
    </row>
    <row r="51" spans="1:8" s="1" customFormat="1" ht="16.2" x14ac:dyDescent="0.3">
      <c r="A51" s="122" t="s">
        <v>71</v>
      </c>
      <c r="B51" s="123"/>
      <c r="C51" s="123"/>
      <c r="D51" s="81" t="s">
        <v>42</v>
      </c>
      <c r="E51" s="93">
        <v>2379.1999999999998</v>
      </c>
      <c r="F51" s="6"/>
      <c r="G51" s="2"/>
      <c r="H51" s="2"/>
    </row>
    <row r="52" spans="1:8" s="2" customFormat="1" ht="16.2" x14ac:dyDescent="0.3">
      <c r="A52" s="122" t="s">
        <v>72</v>
      </c>
      <c r="B52" s="123"/>
      <c r="C52" s="123"/>
      <c r="D52" s="81" t="s">
        <v>42</v>
      </c>
      <c r="E52" s="93">
        <v>2137.98</v>
      </c>
      <c r="F52" s="18"/>
      <c r="G52" s="5"/>
    </row>
    <row r="53" spans="1:8" s="2" customFormat="1" ht="16.2" x14ac:dyDescent="0.3">
      <c r="A53" s="111" t="s">
        <v>73</v>
      </c>
      <c r="B53" s="112"/>
      <c r="C53" s="112"/>
      <c r="D53" s="81" t="s">
        <v>42</v>
      </c>
      <c r="E53" s="93">
        <v>0</v>
      </c>
      <c r="F53" s="18"/>
      <c r="G53" s="5"/>
    </row>
    <row r="54" spans="1:8" s="1" customFormat="1" ht="16.2" x14ac:dyDescent="0.3">
      <c r="A54" s="94" t="s">
        <v>74</v>
      </c>
      <c r="B54" s="95"/>
      <c r="C54" s="95"/>
      <c r="D54" s="96" t="s">
        <v>42</v>
      </c>
      <c r="E54" s="97">
        <f>E52-E53</f>
        <v>2137.98</v>
      </c>
      <c r="F54" s="18"/>
      <c r="G54" s="5"/>
    </row>
    <row r="55" spans="1:8" s="1" customFormat="1" x14ac:dyDescent="0.3">
      <c r="A55" s="16" t="s">
        <v>8</v>
      </c>
      <c r="B55" s="6"/>
      <c r="C55" s="6"/>
      <c r="D55" s="6"/>
      <c r="E55" s="6"/>
      <c r="F55" s="6"/>
      <c r="G55" s="2"/>
      <c r="H55" s="2"/>
    </row>
  </sheetData>
  <mergeCells count="6">
    <mergeCell ref="A52:C52"/>
    <mergeCell ref="B41:B42"/>
    <mergeCell ref="A40:E40"/>
    <mergeCell ref="A32:C32"/>
    <mergeCell ref="C41:E41"/>
    <mergeCell ref="A51:C51"/>
  </mergeCells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2020-02-19T11:25:53Z</cp:lastPrinted>
  <dcterms:created xsi:type="dcterms:W3CDTF">2016-04-22T06:39:22Z</dcterms:created>
  <dcterms:modified xsi:type="dcterms:W3CDTF">2020-03-05T10:50:15Z</dcterms:modified>
</cp:coreProperties>
</file>