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7" i="1" l="1"/>
  <c r="D34" i="1" l="1"/>
  <c r="D12" i="1" l="1"/>
  <c r="E19" i="1" l="1"/>
  <c r="D32" i="1" l="1"/>
  <c r="D48" i="1" l="1"/>
  <c r="D47" i="1"/>
  <c r="E27" i="1" s="1"/>
  <c r="D27" i="1" s="1"/>
  <c r="D14" i="1" l="1"/>
  <c r="E28" i="1" l="1"/>
  <c r="E47" i="1" l="1"/>
  <c r="C47" i="1"/>
  <c r="B47" i="1"/>
  <c r="E52" i="1" l="1"/>
  <c r="C33" i="1" l="1"/>
  <c r="D13" i="1" l="1"/>
  <c r="C36" i="1"/>
  <c r="A36" i="1"/>
  <c r="D11" i="1"/>
  <c r="E16" i="1" l="1"/>
  <c r="D15" i="1"/>
  <c r="D10" i="1"/>
  <c r="E8" i="1"/>
  <c r="E9" i="1" l="1"/>
  <c r="E29" i="1" s="1"/>
  <c r="D35" i="1"/>
  <c r="D17" i="1"/>
  <c r="D29" i="1" l="1"/>
  <c r="E36" i="1"/>
  <c r="E37" i="1" s="1"/>
</calcChain>
</file>

<file path=xl/sharedStrings.xml><?xml version="1.0" encoding="utf-8"?>
<sst xmlns="http://schemas.openxmlformats.org/spreadsheetml/2006/main" count="106" uniqueCount="72">
  <si>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</si>
  <si>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</si>
  <si>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</si>
  <si>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</si>
  <si>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</si>
  <si>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</si>
  <si>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</si>
  <si>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</si>
  <si>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</si>
  <si>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</si>
  <si>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</si>
  <si>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</si>
  <si>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</si>
  <si>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</si>
  <si>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</si>
  <si>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</si>
  <si>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</si>
  <si>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</si>
  <si>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</si>
  <si>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Кол-во месяцев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</si>
  <si>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</si>
  <si>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</si>
  <si>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</si>
  <si>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</si>
  <si>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руб.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</si>
  <si>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</si>
  <si>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</si>
  <si>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</si>
  <si>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</si>
  <si>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</si>
  <si>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</si>
  <si>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</si>
  <si>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</si>
  <si>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июнь</t>
  </si>
  <si>
    <t>июль</t>
  </si>
  <si>
    <t>Получено средств от сдачи металлолома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</si>
  <si>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</si>
  <si>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</si>
  <si>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</si>
  <si>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</si>
  <si>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</si>
  <si>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</si>
  <si>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</si>
  <si>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</si>
  <si>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</si>
  <si>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</si>
  <si>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</si>
  <si>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</si>
  <si>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</si>
  <si>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</si>
  <si>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</si>
  <si>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</si>
  <si>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</si>
  <si>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</si>
  <si>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февраль</t>
  </si>
  <si>
    <t>работы по технич.диагностированию внутридомов.газового оборудования</t>
  </si>
  <si>
    <t>изготовление проктно сметной документации по капремонту</t>
  </si>
  <si>
    <t>апрель</t>
  </si>
  <si>
    <t>ремонт и обследование лифтов</t>
  </si>
  <si>
    <t>ремонт и восстановление межпанельных швов кв.51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</si>
  <si>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</si>
  <si>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</si>
  <si>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ультразвукового теплосчетчика</t>
  </si>
  <si>
    <t>работы на общедомовой системе канализации кв.104,99,88</t>
  </si>
  <si>
    <t>в теч.года</t>
  </si>
  <si>
    <t>установка металлического ограждения и окраска с торца дома</t>
  </si>
  <si>
    <t>восстановление ливневой канализации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</si>
  <si>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</si>
  <si>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</si>
  <si>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</si>
  <si>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 (капит.ремонт мягкой кровли)</t>
  </si>
  <si>
    <t>работы на общедомовой системе электроснабжения в тамбуре зап.выхода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</si>
</sst>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0" fontId="0" fillId="0" borderId="0" xfId="0" applyFont="1" applyFill="1"/>
    <xf numFmtId="0" fontId="8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/>
    </xf>
    <xf numFmtId="1" fontId="2" fillId="0" borderId="0" xfId="0" applyNumberFormat="1" applyFont="1" applyFill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1" fontId="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7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0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7" fillId="2" borderId="17" xfId="0" applyFont="1" applyFill="1" applyBorder="1" applyAlignment="1">
      <alignment horizontal="center" vertical="top" wrapText="1"/>
    </xf>
    <xf numFmtId="165" fontId="9" fillId="2" borderId="17" xfId="1" applyNumberFormat="1" applyFont="1" applyFill="1" applyBorder="1" applyAlignment="1">
      <alignment vertical="top" wrapText="1"/>
    </xf>
    <xf numFmtId="165" fontId="9" fillId="2" borderId="2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5" fillId="0" borderId="11" xfId="0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5" fillId="0" borderId="2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1" fontId="5" fillId="2" borderId="17" xfId="0" applyNumberFormat="1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top" wrapText="1"/>
    </xf>
    <xf numFmtId="164" fontId="4" fillId="2" borderId="17" xfId="1" applyNumberFormat="1" applyFont="1" applyFill="1" applyBorder="1" applyAlignment="1">
      <alignment vertical="top" wrapText="1"/>
    </xf>
    <xf numFmtId="165" fontId="4" fillId="2" borderId="21" xfId="1" applyNumberFormat="1" applyFont="1" applyFill="1" applyBorder="1" applyAlignment="1">
      <alignment vertical="top" wrapText="1"/>
    </xf>
    <xf numFmtId="165" fontId="4" fillId="0" borderId="17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7" fillId="0" borderId="25" xfId="0" applyFont="1" applyFill="1" applyBorder="1" applyAlignment="1">
      <alignment vertical="top" wrapText="1"/>
    </xf>
    <xf numFmtId="165" fontId="7" fillId="0" borderId="22" xfId="1" applyNumberFormat="1" applyFont="1" applyFill="1" applyBorder="1" applyAlignment="1">
      <alignment vertical="top"/>
    </xf>
    <xf numFmtId="165" fontId="7" fillId="0" borderId="23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0" xfId="0" applyNumberFormat="1" applyFont="1" applyFill="1" applyBorder="1" applyAlignment="1">
      <alignment vertical="top" wrapText="1"/>
    </xf>
    <xf numFmtId="165" fontId="7" fillId="0" borderId="14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26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1" fontId="5" fillId="0" borderId="10" xfId="0" applyNumberFormat="1" applyFont="1" applyFill="1" applyBorder="1" applyAlignment="1">
      <alignment vertical="top" wrapText="1"/>
    </xf>
    <xf numFmtId="0" fontId="5" fillId="0" borderId="26" xfId="0" applyFont="1" applyFill="1" applyBorder="1" applyAlignment="1">
      <alignment horizontal="center" vertical="top" wrapText="1"/>
    </xf>
    <xf numFmtId="2" fontId="5" fillId="0" borderId="26" xfId="0" applyNumberFormat="1" applyFont="1" applyFill="1" applyBorder="1" applyAlignment="1">
      <alignment vertical="top" wrapText="1"/>
    </xf>
    <xf numFmtId="165" fontId="5" fillId="0" borderId="27" xfId="1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7" xfId="0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165" fontId="7" fillId="0" borderId="15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0" fontId="0" fillId="0" borderId="0" xfId="0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28" zoomScale="75" zoomScaleNormal="75" workbookViewId="0">
      <selection activeCell="F40" sqref="F40:G50"/>
    </sheetView>
  </sheetViews>
  <sheetFormatPr defaultRowHeight="15.6" x14ac:dyDescent="0.3"/>
  <cols>
    <col min="1" max="1" width="79.6640625" style="3" customWidth="1"/>
    <col min="2" max="2" width="14.33203125" style="3" customWidth="1"/>
    <col min="3" max="3" width="13.88671875" style="3" customWidth="1"/>
    <col min="4" max="4" width="14.44140625" style="3" customWidth="1"/>
    <col min="5" max="5" width="14.33203125" style="3" customWidth="1"/>
    <col min="6" max="6" width="11.88671875" style="16" bestFit="1" customWidth="1"/>
    <col min="7" max="7" width="9.109375" style="34"/>
  </cols>
  <sheetData>
    <row r="1" spans="1:10" s="2" customFormat="1" ht="31.2" x14ac:dyDescent="0.3">
      <c r="A1" s="32" t="s">
        <v>10</v>
      </c>
      <c r="B1" s="3"/>
      <c r="C1" s="3">
        <v>2019</v>
      </c>
      <c r="D1" s="33" t="s">
        <v>19</v>
      </c>
      <c r="E1" s="33">
        <v>12</v>
      </c>
      <c r="F1" s="16"/>
      <c r="G1" s="34"/>
    </row>
    <row r="2" spans="1:10" s="2" customFormat="1" x14ac:dyDescent="0.3">
      <c r="A2" s="35" t="s">
        <v>14</v>
      </c>
      <c r="B2" s="3"/>
      <c r="C2" s="3"/>
      <c r="D2" s="3"/>
      <c r="E2" s="3"/>
      <c r="F2" s="16"/>
      <c r="G2" s="34"/>
    </row>
    <row r="3" spans="1:10" s="2" customFormat="1" x14ac:dyDescent="0.3">
      <c r="A3" s="3" t="s">
        <v>22</v>
      </c>
      <c r="B3" s="3">
        <v>3711.9</v>
      </c>
      <c r="C3" s="3"/>
      <c r="D3" s="3"/>
      <c r="E3" s="3"/>
      <c r="F3" s="16"/>
      <c r="G3" s="34"/>
    </row>
    <row r="4" spans="1:10" s="2" customFormat="1" x14ac:dyDescent="0.3">
      <c r="A4" s="3" t="s">
        <v>0</v>
      </c>
      <c r="B4" s="3">
        <v>20.27</v>
      </c>
      <c r="C4" s="3">
        <v>20.329999999999998</v>
      </c>
      <c r="D4" s="3"/>
      <c r="E4" s="3"/>
      <c r="F4" s="16"/>
      <c r="G4" s="34"/>
    </row>
    <row r="5" spans="1:10" s="2" customFormat="1" x14ac:dyDescent="0.3">
      <c r="A5" s="3" t="s">
        <v>20</v>
      </c>
      <c r="B5" s="114">
        <v>904236</v>
      </c>
      <c r="C5" s="36"/>
      <c r="D5" s="36"/>
      <c r="E5" s="3"/>
      <c r="F5" s="36"/>
      <c r="G5" s="3"/>
    </row>
    <row r="6" spans="1:10" s="2" customFormat="1" ht="16.2" thickBot="1" x14ac:dyDescent="0.35">
      <c r="A6" s="3" t="s">
        <v>1</v>
      </c>
      <c r="B6" s="3">
        <v>97.1</v>
      </c>
      <c r="C6" s="3"/>
      <c r="D6" s="3"/>
      <c r="E6" s="3"/>
      <c r="F6" s="36"/>
      <c r="G6" s="34"/>
    </row>
    <row r="7" spans="1:10" s="17" customFormat="1" ht="65.25" customHeight="1" x14ac:dyDescent="0.3">
      <c r="A7" s="4" t="s">
        <v>2</v>
      </c>
      <c r="B7" s="6" t="s">
        <v>11</v>
      </c>
      <c r="C7" s="6" t="s">
        <v>16</v>
      </c>
      <c r="D7" s="6" t="s">
        <v>18</v>
      </c>
      <c r="E7" s="5" t="s">
        <v>17</v>
      </c>
      <c r="F7" s="7"/>
    </row>
    <row r="8" spans="1:10" s="2" customFormat="1" ht="15.75" customHeight="1" x14ac:dyDescent="0.3">
      <c r="A8" s="8" t="s">
        <v>3</v>
      </c>
      <c r="B8" s="21" t="s">
        <v>12</v>
      </c>
      <c r="C8" s="93" t="s">
        <v>21</v>
      </c>
      <c r="D8" s="9">
        <v>1.02</v>
      </c>
      <c r="E8" s="64">
        <f>D8*B3*E1</f>
        <v>45433.656000000003</v>
      </c>
      <c r="F8" s="16"/>
      <c r="G8" s="34"/>
    </row>
    <row r="9" spans="1:10" s="2" customFormat="1" ht="46.8" x14ac:dyDescent="0.3">
      <c r="A9" s="8" t="s">
        <v>4</v>
      </c>
      <c r="B9" s="21" t="s">
        <v>12</v>
      </c>
      <c r="C9" s="93" t="s">
        <v>21</v>
      </c>
      <c r="D9" s="9">
        <f>5.4+D10+D11+D12+D13+D14+0.08</f>
        <v>7.0061936833786831</v>
      </c>
      <c r="E9" s="64">
        <f>D9*E1*B3</f>
        <v>312075.484</v>
      </c>
      <c r="F9" s="16"/>
      <c r="G9" s="34"/>
    </row>
    <row r="10" spans="1:10" s="2" customFormat="1" ht="15.75" customHeight="1" x14ac:dyDescent="0.3">
      <c r="A10" s="11" t="s">
        <v>5</v>
      </c>
      <c r="B10" s="21"/>
      <c r="C10" s="93" t="s">
        <v>21</v>
      </c>
      <c r="D10" s="9">
        <f>E10/E1/B3</f>
        <v>0.18858266655890513</v>
      </c>
      <c r="E10" s="64">
        <v>8400</v>
      </c>
      <c r="F10" s="16"/>
      <c r="G10" s="34"/>
    </row>
    <row r="11" spans="1:10" s="2" customFormat="1" ht="15.75" customHeight="1" x14ac:dyDescent="0.3">
      <c r="A11" s="11" t="s">
        <v>6</v>
      </c>
      <c r="B11" s="21"/>
      <c r="C11" s="93" t="s">
        <v>21</v>
      </c>
      <c r="D11" s="9">
        <f>E11/E1/B3</f>
        <v>0.26946981330316011</v>
      </c>
      <c r="E11" s="64">
        <v>12002.94</v>
      </c>
      <c r="F11" s="16"/>
      <c r="G11" s="34"/>
    </row>
    <row r="12" spans="1:10" s="2" customFormat="1" ht="15.75" customHeight="1" x14ac:dyDescent="0.3">
      <c r="A12" s="11" t="s">
        <v>7</v>
      </c>
      <c r="B12" s="21"/>
      <c r="C12" s="93" t="s">
        <v>21</v>
      </c>
      <c r="D12" s="9">
        <f>E12/E1/B3</f>
        <v>1.0459153892436039</v>
      </c>
      <c r="E12" s="64">
        <v>46588</v>
      </c>
      <c r="F12" s="16"/>
      <c r="G12" s="34"/>
    </row>
    <row r="13" spans="1:10" s="2" customFormat="1" ht="15.75" customHeight="1" x14ac:dyDescent="0.3">
      <c r="A13" s="11" t="s">
        <v>32</v>
      </c>
      <c r="B13" s="21"/>
      <c r="C13" s="93" t="s">
        <v>24</v>
      </c>
      <c r="D13" s="9">
        <f>E13/E1/B3</f>
        <v>0</v>
      </c>
      <c r="E13" s="64"/>
      <c r="F13" s="16"/>
      <c r="G13" s="12"/>
    </row>
    <row r="14" spans="1:10" s="104" customFormat="1" x14ac:dyDescent="0.3">
      <c r="A14" s="11" t="s">
        <v>60</v>
      </c>
      <c r="B14" s="72"/>
      <c r="C14" s="102" t="s">
        <v>21</v>
      </c>
      <c r="D14" s="9">
        <f>E14/B3/E1</f>
        <v>2.222581427301382E-2</v>
      </c>
      <c r="E14" s="64">
        <v>990</v>
      </c>
      <c r="F14" s="15"/>
      <c r="G14" s="15"/>
      <c r="H14" s="43"/>
      <c r="I14" s="103"/>
      <c r="J14" s="103"/>
    </row>
    <row r="15" spans="1:10" s="2" customFormat="1" ht="46.8" x14ac:dyDescent="0.3">
      <c r="A15" s="8" t="s">
        <v>61</v>
      </c>
      <c r="B15" s="21" t="s">
        <v>12</v>
      </c>
      <c r="C15" s="93" t="s">
        <v>21</v>
      </c>
      <c r="D15" s="9">
        <f>E15/E1/B3</f>
        <v>6.457609310595652</v>
      </c>
      <c r="E15" s="64">
        <f>7050*3.4*E1</f>
        <v>287640</v>
      </c>
      <c r="F15" s="16"/>
      <c r="G15" s="34"/>
    </row>
    <row r="16" spans="1:10" s="2" customFormat="1" ht="31.8" thickBot="1" x14ac:dyDescent="0.35">
      <c r="A16" s="74" t="s">
        <v>50</v>
      </c>
      <c r="B16" s="57" t="s">
        <v>12</v>
      </c>
      <c r="C16" s="58" t="s">
        <v>21</v>
      </c>
      <c r="D16" s="94">
        <v>0.49</v>
      </c>
      <c r="E16" s="75">
        <f>D16*E1*B3</f>
        <v>21825.972000000002</v>
      </c>
      <c r="F16" s="16"/>
      <c r="G16" s="34"/>
    </row>
    <row r="17" spans="1:10" s="2" customFormat="1" x14ac:dyDescent="0.3">
      <c r="A17" s="28" t="s">
        <v>51</v>
      </c>
      <c r="B17" s="29"/>
      <c r="C17" s="29"/>
      <c r="D17" s="30">
        <f>E17/E1/B3</f>
        <v>3.0317817918945367</v>
      </c>
      <c r="E17" s="65">
        <f>E18+E19+E20+E21+E22+E23+E24+E25+E26</f>
        <v>135044.04999999999</v>
      </c>
      <c r="F17" s="16"/>
      <c r="G17" s="34"/>
    </row>
    <row r="18" spans="1:10" s="27" customFormat="1" ht="15.75" customHeight="1" x14ac:dyDescent="0.3">
      <c r="A18" s="8" t="s">
        <v>71</v>
      </c>
      <c r="B18" s="21" t="s">
        <v>54</v>
      </c>
      <c r="C18" s="93" t="s">
        <v>21</v>
      </c>
      <c r="D18" s="14"/>
      <c r="E18" s="64">
        <v>1052.6400000000001</v>
      </c>
      <c r="F18" s="16"/>
      <c r="G18" s="73"/>
    </row>
    <row r="19" spans="1:10" s="27" customFormat="1" ht="15.75" customHeight="1" x14ac:dyDescent="0.3">
      <c r="A19" s="8" t="s">
        <v>63</v>
      </c>
      <c r="B19" s="21" t="s">
        <v>64</v>
      </c>
      <c r="C19" s="93" t="s">
        <v>21</v>
      </c>
      <c r="D19" s="14"/>
      <c r="E19" s="64">
        <f>2733.1+2538.51+2279.86</f>
        <v>7551.4700000000012</v>
      </c>
      <c r="F19" s="16"/>
      <c r="G19" s="73"/>
    </row>
    <row r="20" spans="1:10" s="27" customFormat="1" ht="15.75" customHeight="1" x14ac:dyDescent="0.3">
      <c r="A20" s="8" t="s">
        <v>55</v>
      </c>
      <c r="B20" s="21" t="s">
        <v>54</v>
      </c>
      <c r="C20" s="93" t="s">
        <v>21</v>
      </c>
      <c r="D20" s="14"/>
      <c r="E20" s="64">
        <v>51840</v>
      </c>
      <c r="F20" s="16"/>
      <c r="G20" s="73"/>
    </row>
    <row r="21" spans="1:10" s="27" customFormat="1" ht="15.75" customHeight="1" x14ac:dyDescent="0.3">
      <c r="A21" s="8" t="s">
        <v>56</v>
      </c>
      <c r="B21" s="21" t="s">
        <v>57</v>
      </c>
      <c r="C21" s="93" t="s">
        <v>21</v>
      </c>
      <c r="D21" s="14"/>
      <c r="E21" s="64">
        <v>41618.47</v>
      </c>
      <c r="F21" s="16"/>
      <c r="G21" s="73"/>
    </row>
    <row r="22" spans="1:10" s="27" customFormat="1" ht="15.75" customHeight="1" x14ac:dyDescent="0.3">
      <c r="A22" s="8" t="s">
        <v>58</v>
      </c>
      <c r="B22" s="21" t="s">
        <v>57</v>
      </c>
      <c r="C22" s="93" t="s">
        <v>21</v>
      </c>
      <c r="D22" s="14"/>
      <c r="E22" s="64">
        <v>12000</v>
      </c>
      <c r="F22" s="16"/>
      <c r="G22" s="73"/>
    </row>
    <row r="23" spans="1:10" s="27" customFormat="1" ht="15.75" customHeight="1" x14ac:dyDescent="0.3">
      <c r="A23" s="8" t="s">
        <v>59</v>
      </c>
      <c r="B23" s="101" t="s">
        <v>33</v>
      </c>
      <c r="C23" s="93" t="s">
        <v>21</v>
      </c>
      <c r="D23" s="14"/>
      <c r="E23" s="64">
        <v>4140</v>
      </c>
      <c r="F23" s="16"/>
      <c r="G23" s="73"/>
    </row>
    <row r="24" spans="1:10" s="27" customFormat="1" ht="15.75" customHeight="1" x14ac:dyDescent="0.3">
      <c r="A24" s="8" t="s">
        <v>62</v>
      </c>
      <c r="B24" s="21" t="s">
        <v>34</v>
      </c>
      <c r="C24" s="93" t="s">
        <v>21</v>
      </c>
      <c r="D24" s="14"/>
      <c r="E24" s="64">
        <v>4200</v>
      </c>
      <c r="F24" s="16"/>
      <c r="G24" s="73"/>
    </row>
    <row r="25" spans="1:10" s="27" customFormat="1" ht="15.75" customHeight="1" x14ac:dyDescent="0.3">
      <c r="A25" s="8" t="s">
        <v>65</v>
      </c>
      <c r="B25" s="21" t="s">
        <v>34</v>
      </c>
      <c r="C25" s="93" t="s">
        <v>21</v>
      </c>
      <c r="D25" s="14"/>
      <c r="E25" s="64">
        <v>10200.35</v>
      </c>
      <c r="F25" s="16"/>
      <c r="G25" s="73"/>
    </row>
    <row r="26" spans="1:10" s="27" customFormat="1" ht="15.75" customHeight="1" thickBot="1" x14ac:dyDescent="0.35">
      <c r="A26" s="74" t="s">
        <v>66</v>
      </c>
      <c r="B26" s="57" t="s">
        <v>57</v>
      </c>
      <c r="C26" s="58" t="s">
        <v>21</v>
      </c>
      <c r="D26" s="106"/>
      <c r="E26" s="75">
        <v>2441.12</v>
      </c>
      <c r="F26" s="16"/>
      <c r="G26" s="73"/>
    </row>
    <row r="27" spans="1:10" s="20" customFormat="1" ht="15.75" customHeight="1" thickBot="1" x14ac:dyDescent="0.35">
      <c r="A27" s="110" t="s">
        <v>52</v>
      </c>
      <c r="B27" s="111"/>
      <c r="C27" s="111" t="s">
        <v>21</v>
      </c>
      <c r="D27" s="112">
        <f>E27/E1/B3</f>
        <v>0.18079240640462657</v>
      </c>
      <c r="E27" s="113">
        <f>D47+D48</f>
        <v>8053</v>
      </c>
      <c r="F27" s="25"/>
      <c r="G27" s="25"/>
      <c r="H27" s="19"/>
      <c r="I27" s="19"/>
      <c r="J27" s="19"/>
    </row>
    <row r="28" spans="1:10" s="20" customFormat="1" ht="16.2" thickBot="1" x14ac:dyDescent="0.35">
      <c r="A28" s="77" t="s">
        <v>53</v>
      </c>
      <c r="B28" s="107"/>
      <c r="C28" s="107" t="s">
        <v>24</v>
      </c>
      <c r="D28" s="108">
        <v>0.2</v>
      </c>
      <c r="E28" s="109">
        <f>D28*E1*B3</f>
        <v>8908.5600000000013</v>
      </c>
      <c r="F28" s="25"/>
      <c r="G28" s="76"/>
      <c r="H28" s="19"/>
      <c r="I28" s="19"/>
      <c r="J28" s="19"/>
    </row>
    <row r="29" spans="1:10" s="2" customFormat="1" ht="16.5" customHeight="1" thickBot="1" x14ac:dyDescent="0.35">
      <c r="A29" s="78" t="s">
        <v>8</v>
      </c>
      <c r="B29" s="79"/>
      <c r="C29" s="80" t="s">
        <v>21</v>
      </c>
      <c r="D29" s="81">
        <f>D8+D9+D15+D16+D17+D27+D28</f>
        <v>18.3863771922735</v>
      </c>
      <c r="E29" s="82">
        <f>E8+E9+E15+E16+E17+E27+E28</f>
        <v>818980.72200000007</v>
      </c>
      <c r="F29" s="37"/>
      <c r="G29" s="38"/>
    </row>
    <row r="30" spans="1:10" s="20" customFormat="1" ht="16.2" thickBot="1" x14ac:dyDescent="0.35">
      <c r="A30" s="125" t="s">
        <v>26</v>
      </c>
      <c r="B30" s="126"/>
      <c r="C30" s="126"/>
      <c r="D30" s="45" t="s">
        <v>28</v>
      </c>
      <c r="E30" s="46" t="s">
        <v>29</v>
      </c>
      <c r="F30" s="26"/>
      <c r="G30" s="25"/>
      <c r="H30" s="47"/>
      <c r="I30" s="19"/>
      <c r="J30" s="19"/>
    </row>
    <row r="31" spans="1:10" s="52" customFormat="1" x14ac:dyDescent="0.3">
      <c r="A31" s="39" t="s">
        <v>49</v>
      </c>
      <c r="B31" s="23"/>
      <c r="C31" s="50" t="s">
        <v>24</v>
      </c>
      <c r="D31" s="95"/>
      <c r="E31" s="115">
        <v>-158435</v>
      </c>
      <c r="F31" s="40"/>
      <c r="G31" s="51"/>
    </row>
    <row r="32" spans="1:10" s="52" customFormat="1" x14ac:dyDescent="0.3">
      <c r="A32" s="11" t="s">
        <v>13</v>
      </c>
      <c r="B32" s="22"/>
      <c r="C32" s="53" t="s">
        <v>24</v>
      </c>
      <c r="D32" s="96">
        <f>11714/12*E1</f>
        <v>11714</v>
      </c>
      <c r="E32" s="61"/>
      <c r="F32" s="40"/>
      <c r="G32" s="51"/>
    </row>
    <row r="33" spans="1:10" s="52" customFormat="1" x14ac:dyDescent="0.3">
      <c r="A33" s="11" t="s">
        <v>35</v>
      </c>
      <c r="B33" s="22"/>
      <c r="C33" s="53" t="str">
        <f>C32</f>
        <v>руб.</v>
      </c>
      <c r="D33" s="96"/>
      <c r="E33" s="61"/>
      <c r="F33" s="40"/>
      <c r="G33" s="51"/>
    </row>
    <row r="34" spans="1:10" s="52" customFormat="1" ht="15.75" customHeight="1" x14ac:dyDescent="0.3">
      <c r="A34" s="11" t="s">
        <v>36</v>
      </c>
      <c r="B34" s="22"/>
      <c r="C34" s="53" t="s">
        <v>24</v>
      </c>
      <c r="D34" s="96">
        <f>5032.43+5942.13+1962.48</f>
        <v>12937.04</v>
      </c>
      <c r="E34" s="61"/>
      <c r="F34" s="41"/>
      <c r="G34" s="51"/>
    </row>
    <row r="35" spans="1:10" s="55" customFormat="1" ht="16.2" x14ac:dyDescent="0.3">
      <c r="A35" s="11" t="s">
        <v>30</v>
      </c>
      <c r="B35" s="22"/>
      <c r="C35" s="53" t="s">
        <v>24</v>
      </c>
      <c r="D35" s="96">
        <f>B5</f>
        <v>904236</v>
      </c>
      <c r="E35" s="61"/>
      <c r="F35" s="42"/>
      <c r="G35" s="54"/>
    </row>
    <row r="36" spans="1:10" s="55" customFormat="1" ht="16.8" thickBot="1" x14ac:dyDescent="0.35">
      <c r="A36" s="48" t="str">
        <f>A29</f>
        <v>итого расходы</v>
      </c>
      <c r="B36" s="49"/>
      <c r="C36" s="56" t="str">
        <f>C29</f>
        <v>руб</v>
      </c>
      <c r="D36" s="62"/>
      <c r="E36" s="63">
        <f>E29</f>
        <v>818980.72200000007</v>
      </c>
      <c r="F36" s="42"/>
      <c r="G36" s="54"/>
    </row>
    <row r="37" spans="1:10" s="52" customFormat="1" ht="15.75" customHeight="1" thickBot="1" x14ac:dyDescent="0.35">
      <c r="A37" s="66" t="s">
        <v>15</v>
      </c>
      <c r="B37" s="67"/>
      <c r="C37" s="68" t="s">
        <v>24</v>
      </c>
      <c r="D37" s="69"/>
      <c r="E37" s="70">
        <f>E31+D32+D33+D34+D35-E36</f>
        <v>-48528.68200000003</v>
      </c>
      <c r="F37" s="116"/>
      <c r="G37" s="51"/>
    </row>
    <row r="38" spans="1:10" s="2" customFormat="1" x14ac:dyDescent="0.3">
      <c r="A38" s="122" t="s">
        <v>45</v>
      </c>
      <c r="B38" s="123"/>
      <c r="C38" s="123"/>
      <c r="D38" s="123"/>
      <c r="E38" s="124"/>
      <c r="F38" s="43"/>
      <c r="G38" s="16"/>
      <c r="H38" s="16"/>
      <c r="I38" s="12"/>
      <c r="J38" s="12"/>
    </row>
    <row r="39" spans="1:10" s="27" customFormat="1" x14ac:dyDescent="0.3">
      <c r="A39" s="31" t="s">
        <v>23</v>
      </c>
      <c r="B39" s="120" t="s">
        <v>37</v>
      </c>
      <c r="C39" s="120" t="s">
        <v>27</v>
      </c>
      <c r="D39" s="127"/>
      <c r="E39" s="128"/>
      <c r="F39" s="16"/>
      <c r="G39" s="16"/>
      <c r="H39" s="16"/>
      <c r="I39" s="12"/>
      <c r="J39" s="12"/>
    </row>
    <row r="40" spans="1:10" s="27" customFormat="1" ht="62.4" x14ac:dyDescent="0.3">
      <c r="A40" s="8"/>
      <c r="B40" s="121"/>
      <c r="C40" s="97" t="s">
        <v>38</v>
      </c>
      <c r="D40" s="97" t="s">
        <v>39</v>
      </c>
      <c r="E40" s="13" t="s">
        <v>31</v>
      </c>
      <c r="F40" s="16"/>
      <c r="G40" s="16"/>
      <c r="H40" s="16"/>
      <c r="I40" s="12"/>
      <c r="J40" s="12"/>
    </row>
    <row r="41" spans="1:10" s="2" customFormat="1" ht="15.75" customHeight="1" x14ac:dyDescent="0.3">
      <c r="A41" s="18" t="s">
        <v>46</v>
      </c>
      <c r="B41" s="59">
        <v>884494</v>
      </c>
      <c r="C41" s="59">
        <v>884505</v>
      </c>
      <c r="D41" s="59"/>
      <c r="E41" s="60"/>
      <c r="F41" s="44"/>
      <c r="G41" s="16"/>
      <c r="H41" s="16"/>
      <c r="I41" s="12"/>
      <c r="J41" s="12"/>
    </row>
    <row r="42" spans="1:10" s="2" customFormat="1" ht="15.75" customHeight="1" x14ac:dyDescent="0.3">
      <c r="A42" s="18" t="s">
        <v>47</v>
      </c>
      <c r="B42" s="59">
        <v>368331</v>
      </c>
      <c r="C42" s="59">
        <v>397161</v>
      </c>
      <c r="D42" s="59">
        <v>37167</v>
      </c>
      <c r="E42" s="60"/>
      <c r="F42" s="44"/>
      <c r="G42" s="16"/>
      <c r="H42" s="16"/>
      <c r="I42" s="12"/>
      <c r="J42" s="12"/>
    </row>
    <row r="43" spans="1:10" s="2" customFormat="1" ht="15.75" customHeight="1" x14ac:dyDescent="0.3">
      <c r="A43" s="18" t="s">
        <v>40</v>
      </c>
      <c r="B43" s="59">
        <v>105552</v>
      </c>
      <c r="C43" s="59">
        <v>101843</v>
      </c>
      <c r="D43" s="59">
        <v>4878</v>
      </c>
      <c r="E43" s="60"/>
      <c r="F43" s="44"/>
      <c r="G43" s="16"/>
      <c r="H43" s="16"/>
      <c r="I43" s="12"/>
      <c r="J43" s="12"/>
    </row>
    <row r="44" spans="1:10" s="2" customFormat="1" ht="15.75" customHeight="1" x14ac:dyDescent="0.3">
      <c r="A44" s="18" t="s">
        <v>41</v>
      </c>
      <c r="B44" s="59">
        <v>178797</v>
      </c>
      <c r="C44" s="59">
        <v>178307</v>
      </c>
      <c r="D44" s="59">
        <v>11305</v>
      </c>
      <c r="E44" s="60"/>
      <c r="F44" s="44"/>
      <c r="G44" s="16"/>
      <c r="H44" s="16"/>
      <c r="I44" s="12"/>
      <c r="J44" s="12"/>
    </row>
    <row r="45" spans="1:10" s="2" customFormat="1" ht="15.75" customHeight="1" x14ac:dyDescent="0.3">
      <c r="A45" s="18" t="s">
        <v>42</v>
      </c>
      <c r="B45" s="59">
        <v>348332</v>
      </c>
      <c r="C45" s="59">
        <v>315648</v>
      </c>
      <c r="D45" s="59">
        <v>45150</v>
      </c>
      <c r="E45" s="60"/>
      <c r="F45" s="44"/>
      <c r="G45" s="16"/>
      <c r="H45" s="16"/>
      <c r="I45" s="12"/>
      <c r="J45" s="12"/>
    </row>
    <row r="46" spans="1:10" s="2" customFormat="1" ht="15.75" customHeight="1" thickBot="1" x14ac:dyDescent="0.35">
      <c r="A46" s="98" t="s">
        <v>48</v>
      </c>
      <c r="B46" s="99">
        <v>194577</v>
      </c>
      <c r="C46" s="99">
        <v>194540</v>
      </c>
      <c r="D46" s="99"/>
      <c r="E46" s="100"/>
      <c r="F46" s="44"/>
      <c r="G46" s="16"/>
      <c r="H46" s="16"/>
      <c r="I46" s="12"/>
      <c r="J46" s="12"/>
    </row>
    <row r="47" spans="1:10" s="2" customFormat="1" ht="16.2" thickBot="1" x14ac:dyDescent="0.35">
      <c r="A47" s="24" t="s">
        <v>25</v>
      </c>
      <c r="B47" s="83">
        <f>SUM(B41:B46)</f>
        <v>2080083</v>
      </c>
      <c r="C47" s="83">
        <f>SUM(C41:C46)</f>
        <v>2072004</v>
      </c>
      <c r="D47" s="83">
        <f>SUM(D41:D46)</f>
        <v>98500</v>
      </c>
      <c r="E47" s="84">
        <f>SUM(E41:E45)</f>
        <v>0</v>
      </c>
      <c r="F47" s="71"/>
    </row>
    <row r="48" spans="1:10" s="52" customFormat="1" ht="15.75" customHeight="1" thickBot="1" x14ac:dyDescent="0.35">
      <c r="A48" s="85" t="s">
        <v>43</v>
      </c>
      <c r="B48" s="86"/>
      <c r="C48" s="86"/>
      <c r="D48" s="86">
        <f>B42+B43+B44+B45-C42-C43-C44-C45-D42-D43-D44-D45-E45</f>
        <v>-90447</v>
      </c>
      <c r="E48" s="87"/>
      <c r="F48" s="105"/>
    </row>
    <row r="49" spans="1:8" s="1" customFormat="1" ht="16.2" x14ac:dyDescent="0.3">
      <c r="A49" s="117" t="s">
        <v>67</v>
      </c>
      <c r="B49" s="118"/>
      <c r="C49" s="118"/>
      <c r="D49" s="71" t="s">
        <v>44</v>
      </c>
      <c r="E49" s="88">
        <v>1371.6</v>
      </c>
      <c r="F49" s="3"/>
      <c r="G49" s="2"/>
      <c r="H49" s="2"/>
    </row>
    <row r="50" spans="1:8" s="2" customFormat="1" ht="16.2" x14ac:dyDescent="0.3">
      <c r="A50" s="117" t="s">
        <v>68</v>
      </c>
      <c r="B50" s="118"/>
      <c r="C50" s="118"/>
      <c r="D50" s="71" t="s">
        <v>44</v>
      </c>
      <c r="E50" s="88">
        <v>1217.56</v>
      </c>
      <c r="F50" s="16"/>
      <c r="G50" s="10"/>
    </row>
    <row r="51" spans="1:8" s="2" customFormat="1" ht="16.2" x14ac:dyDescent="0.3">
      <c r="A51" s="117" t="s">
        <v>70</v>
      </c>
      <c r="B51" s="119"/>
      <c r="C51" s="119"/>
      <c r="D51" s="71" t="s">
        <v>44</v>
      </c>
      <c r="E51" s="88">
        <v>1023.68</v>
      </c>
      <c r="F51" s="16"/>
      <c r="G51" s="10"/>
    </row>
    <row r="52" spans="1:8" s="1" customFormat="1" ht="16.2" x14ac:dyDescent="0.3">
      <c r="A52" s="89" t="s">
        <v>69</v>
      </c>
      <c r="B52" s="90"/>
      <c r="C52" s="90"/>
      <c r="D52" s="91" t="s">
        <v>44</v>
      </c>
      <c r="E52" s="92">
        <f>E50-E51</f>
        <v>193.88</v>
      </c>
      <c r="F52" s="16"/>
      <c r="G52" s="10"/>
    </row>
    <row r="53" spans="1:8" s="1" customFormat="1" x14ac:dyDescent="0.3">
      <c r="A53" s="15" t="s">
        <v>9</v>
      </c>
      <c r="B53" s="3"/>
      <c r="C53" s="3"/>
      <c r="D53" s="3"/>
      <c r="E53" s="3"/>
      <c r="F53" s="3"/>
      <c r="G53" s="2"/>
      <c r="H53" s="2"/>
    </row>
  </sheetData>
  <mergeCells count="7">
    <mergeCell ref="A50:C50"/>
    <mergeCell ref="A51:C51"/>
    <mergeCell ref="B39:B40"/>
    <mergeCell ref="A38:E38"/>
    <mergeCell ref="A30:C30"/>
    <mergeCell ref="C39:E39"/>
    <mergeCell ref="A49:C49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2020-02-19T11:29:40Z</cp:lastPrinted>
  <dcterms:created xsi:type="dcterms:W3CDTF">2016-04-22T06:39:22Z</dcterms:created>
  <dcterms:modified xsi:type="dcterms:W3CDTF">2020-03-05T10:50:59Z</dcterms:modified>
</cp:coreProperties>
</file>