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18" i="1" l="1"/>
  <c r="E21" i="1" l="1"/>
  <c r="D37" i="1" l="1"/>
  <c r="D36" i="1" l="1"/>
  <c r="B5" i="1" l="1"/>
  <c r="E20" i="1" l="1"/>
  <c r="D52" i="1" l="1"/>
  <c r="D51" i="1"/>
  <c r="E31" i="1" l="1"/>
  <c r="D31" i="1" s="1"/>
  <c r="D14" i="1" l="1"/>
  <c r="E51" i="1" l="1"/>
  <c r="C51" i="1"/>
  <c r="B51" i="1"/>
  <c r="E56" i="1" l="1"/>
  <c r="E32" i="1" l="1"/>
  <c r="C33" i="1"/>
  <c r="C40" i="1" s="1"/>
  <c r="A40" i="1"/>
  <c r="D13" i="1" l="1"/>
  <c r="D17" i="1"/>
  <c r="D11" i="1"/>
  <c r="D15" i="1"/>
  <c r="D39" i="1"/>
  <c r="E8" i="1"/>
  <c r="E16" i="1"/>
  <c r="D10" i="1"/>
  <c r="D12" i="1"/>
  <c r="D33" i="1" l="1"/>
  <c r="E9" i="1" l="1"/>
  <c r="E33" i="1" l="1"/>
  <c r="E40" i="1" s="1"/>
  <c r="D41" i="1" s="1"/>
</calcChain>
</file>

<file path=xl/sharedStrings.xml><?xml version="1.0" encoding="utf-8"?>
<sst xmlns="http://schemas.openxmlformats.org/spreadsheetml/2006/main" count="118" uniqueCount="79">
  <si>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</si>
  <si>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</si>
  <si>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</si>
  <si>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</si>
  <si>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</si>
  <si>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</si>
  <si>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</si>
  <si>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</si>
  <si>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</si>
  <si>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</si>
  <si>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</si>
  <si>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</si>
  <si>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</si>
  <si>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д.19</t>
  </si>
  <si>
    <t>июнь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</si>
  <si>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</si>
  <si>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</si>
  <si>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</si>
  <si>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</si>
  <si>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</si>
  <si>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</si>
  <si>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</si>
  <si>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</si>
  <si>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</si>
  <si>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</si>
  <si>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</si>
  <si>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Администрация ООО УК "Атал"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</si>
  <si>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</si>
  <si>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</si>
  <si>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</si>
  <si>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</si>
  <si>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</si>
  <si>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</si>
  <si>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декабрь</t>
  </si>
  <si>
    <t>прочим потребит. и на производ. нужды</t>
  </si>
  <si>
    <t>*электроизмерительные работы</t>
  </si>
  <si>
    <t>ноябрь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</si>
  <si>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</si>
  <si>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</si>
  <si>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</si>
  <si>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</si>
  <si>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</si>
  <si>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</si>
  <si>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</si>
  <si>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</si>
  <si>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</si>
  <si>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</si>
  <si>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</si>
  <si>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</si>
  <si>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</si>
  <si>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</si>
  <si>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</si>
  <si>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</si>
  <si>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</si>
  <si>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</si>
  <si>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</si>
  <si>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</si>
  <si>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ремонт и обследование лифтов п 1,2,3,4,5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</si>
  <si>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</si>
  <si>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</si>
  <si>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</si>
  <si>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ремонт кровли балконных козырьков кв.40</t>
  </si>
  <si>
    <t>работы на общедомовой системе отопления кв.136</t>
  </si>
  <si>
    <t>ремонт мягкой кровли кв.136,161</t>
  </si>
  <si>
    <t>июнь,сент</t>
  </si>
  <si>
    <t>подготовка к отопительному сезону</t>
  </si>
  <si>
    <t>работы на общедомовой системе ГВС  п.5</t>
  </si>
  <si>
    <t>замена мусороприемных клапанов п.1</t>
  </si>
  <si>
    <t>монтаж поручней на лестничные марши п.1</t>
  </si>
  <si>
    <t>косметич.ремонт п.1</t>
  </si>
  <si>
    <t>установка новых почтовых ящиков п.1</t>
  </si>
  <si>
    <t>монтаж водомерного узла ХВС</t>
  </si>
  <si>
    <t>ремонт и восстановление межпанельных швов кв.38,89,172,184,77,78</t>
  </si>
  <si>
    <t>июнь,дек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</si>
  <si>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</si>
  <si>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</si>
  <si>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</si>
  <si>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</si>
  <si>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работы на общедомовой системе канализации кв.134,165а,161,174,180,70,91,129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</si>
</sst>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top" wrapText="1"/>
    </xf>
    <xf numFmtId="1" fontId="2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7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6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9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6" fillId="0" borderId="12" xfId="1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2" fontId="6" fillId="0" borderId="14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5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167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7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3" xfId="1" applyNumberFormat="1" applyFont="1" applyFill="1" applyBorder="1" applyAlignment="1">
      <alignment horizontal="right" vertical="top" wrapText="1"/>
    </xf>
    <xf numFmtId="2" fontId="6" fillId="0" borderId="23" xfId="0" applyNumberFormat="1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horizontal="right"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166" fontId="6" fillId="0" borderId="15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1" fontId="6" fillId="0" borderId="0" xfId="0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7" fillId="0" borderId="18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7" zoomScale="75" zoomScaleNormal="75" workbookViewId="0">
      <selection activeCell="F45" sqref="F45:G52"/>
    </sheetView>
  </sheetViews>
  <sheetFormatPr defaultRowHeight="15.6" x14ac:dyDescent="0.3"/>
  <cols>
    <col min="1" max="1" width="79" style="6" customWidth="1"/>
    <col min="2" max="2" width="13.44140625" style="6" customWidth="1"/>
    <col min="3" max="3" width="14.33203125" style="6" customWidth="1"/>
    <col min="4" max="4" width="13.44140625" style="6" customWidth="1"/>
    <col min="5" max="5" width="14.33203125" style="6" customWidth="1"/>
    <col min="6" max="6" width="10.44140625" style="6" customWidth="1"/>
    <col min="7" max="7" width="9.88671875" style="6" bestFit="1" customWidth="1"/>
    <col min="8" max="8" width="9.109375" style="4"/>
  </cols>
  <sheetData>
    <row r="1" spans="1:10" s="4" customFormat="1" ht="31.2" x14ac:dyDescent="0.3">
      <c r="A1" s="41" t="s">
        <v>9</v>
      </c>
      <c r="B1" s="6"/>
      <c r="C1" s="6">
        <v>2019</v>
      </c>
      <c r="D1" s="42" t="s">
        <v>19</v>
      </c>
      <c r="E1" s="42">
        <v>12</v>
      </c>
      <c r="F1" s="6"/>
      <c r="G1" s="6"/>
    </row>
    <row r="2" spans="1:10" s="4" customFormat="1" x14ac:dyDescent="0.3">
      <c r="A2" s="43" t="s">
        <v>13</v>
      </c>
      <c r="B2" s="6"/>
      <c r="C2" s="6"/>
      <c r="D2" s="6"/>
      <c r="E2" s="6"/>
      <c r="F2" s="6"/>
      <c r="G2" s="6"/>
    </row>
    <row r="3" spans="1:10" s="4" customFormat="1" x14ac:dyDescent="0.3">
      <c r="A3" s="6" t="s">
        <v>23</v>
      </c>
      <c r="B3" s="6">
        <v>10207.4</v>
      </c>
      <c r="C3" s="6"/>
      <c r="D3" s="6"/>
      <c r="E3" s="44"/>
      <c r="F3" s="6"/>
      <c r="G3" s="6"/>
    </row>
    <row r="4" spans="1:10" s="4" customFormat="1" x14ac:dyDescent="0.3">
      <c r="A4" s="6" t="s">
        <v>0</v>
      </c>
      <c r="B4" s="6">
        <v>17.82</v>
      </c>
      <c r="C4" s="6">
        <v>17.87</v>
      </c>
      <c r="D4" s="6"/>
      <c r="E4" s="6"/>
      <c r="F4" s="6"/>
      <c r="G4" s="6"/>
    </row>
    <row r="5" spans="1:10" s="4" customFormat="1" x14ac:dyDescent="0.3">
      <c r="A5" s="6" t="s">
        <v>20</v>
      </c>
      <c r="B5" s="115">
        <f>B4*6*B3+B3*(E1-6)*C4</f>
        <v>2185812.6359999999</v>
      </c>
      <c r="C5" s="44"/>
      <c r="D5" s="44"/>
      <c r="E5" s="6"/>
      <c r="F5" s="44"/>
      <c r="G5" s="6"/>
    </row>
    <row r="6" spans="1:10" s="4" customFormat="1" ht="16.2" thickBot="1" x14ac:dyDescent="0.35">
      <c r="A6" s="6" t="s">
        <v>1</v>
      </c>
      <c r="B6" s="6">
        <v>99.82</v>
      </c>
      <c r="C6" s="6"/>
      <c r="D6" s="6"/>
      <c r="E6" s="6"/>
      <c r="F6" s="44"/>
      <c r="G6" s="6"/>
    </row>
    <row r="7" spans="1:10" s="5" customFormat="1" ht="62.4" x14ac:dyDescent="0.3">
      <c r="A7" s="7" t="s">
        <v>2</v>
      </c>
      <c r="B7" s="9" t="s">
        <v>10</v>
      </c>
      <c r="C7" s="9" t="s">
        <v>17</v>
      </c>
      <c r="D7" s="9" t="s">
        <v>21</v>
      </c>
      <c r="E7" s="8" t="s">
        <v>18</v>
      </c>
      <c r="F7" s="10"/>
      <c r="G7" s="10"/>
    </row>
    <row r="8" spans="1:10" s="4" customFormat="1" ht="15.75" customHeight="1" x14ac:dyDescent="0.3">
      <c r="A8" s="11" t="s">
        <v>3</v>
      </c>
      <c r="B8" s="28" t="s">
        <v>11</v>
      </c>
      <c r="C8" s="98" t="s">
        <v>22</v>
      </c>
      <c r="D8" s="12">
        <v>1.02</v>
      </c>
      <c r="E8" s="70">
        <f>D8*B3*E1</f>
        <v>124938.576</v>
      </c>
      <c r="F8" s="13"/>
      <c r="G8" s="13"/>
    </row>
    <row r="9" spans="1:10" s="4" customFormat="1" ht="46.8" x14ac:dyDescent="0.3">
      <c r="A9" s="11" t="s">
        <v>4</v>
      </c>
      <c r="B9" s="28" t="s">
        <v>11</v>
      </c>
      <c r="C9" s="98" t="s">
        <v>22</v>
      </c>
      <c r="D9" s="12">
        <f>5.4+D10+D11+D12+D13+D14+0.06</f>
        <v>7.6710021487678874</v>
      </c>
      <c r="E9" s="70">
        <f>D9*E1*B3</f>
        <v>939611.848</v>
      </c>
      <c r="F9" s="13"/>
      <c r="G9" s="13"/>
    </row>
    <row r="10" spans="1:10" s="4" customFormat="1" ht="15.75" customHeight="1" x14ac:dyDescent="0.3">
      <c r="A10" s="14" t="s">
        <v>5</v>
      </c>
      <c r="B10" s="28"/>
      <c r="C10" s="98" t="s">
        <v>22</v>
      </c>
      <c r="D10" s="12">
        <f>E10/E1/B3</f>
        <v>0.14458464773922186</v>
      </c>
      <c r="E10" s="70">
        <v>17710</v>
      </c>
      <c r="F10" s="13"/>
      <c r="G10" s="13"/>
    </row>
    <row r="11" spans="1:10" s="4" customFormat="1" ht="15.75" customHeight="1" x14ac:dyDescent="0.3">
      <c r="A11" s="14" t="s">
        <v>6</v>
      </c>
      <c r="B11" s="28"/>
      <c r="C11" s="98" t="s">
        <v>22</v>
      </c>
      <c r="D11" s="12">
        <f>E11/E1/B3</f>
        <v>0.1772406946594301</v>
      </c>
      <c r="E11" s="70">
        <v>21710</v>
      </c>
      <c r="F11" s="13"/>
      <c r="G11" s="13"/>
    </row>
    <row r="12" spans="1:10" s="4" customFormat="1" ht="15.75" customHeight="1" x14ac:dyDescent="0.3">
      <c r="A12" s="14" t="s">
        <v>7</v>
      </c>
      <c r="B12" s="28"/>
      <c r="C12" s="98" t="s">
        <v>22</v>
      </c>
      <c r="D12" s="12">
        <f>E12/B3/E1</f>
        <v>1.8637377458183932</v>
      </c>
      <c r="E12" s="70">
        <v>228287</v>
      </c>
      <c r="F12" s="13"/>
      <c r="G12" s="13"/>
    </row>
    <row r="13" spans="1:10" s="4" customFormat="1" ht="15.75" customHeight="1" x14ac:dyDescent="0.3">
      <c r="A13" s="14" t="s">
        <v>35</v>
      </c>
      <c r="B13" s="28"/>
      <c r="C13" s="98" t="s">
        <v>27</v>
      </c>
      <c r="D13" s="12">
        <f>E13/E1/B3</f>
        <v>0</v>
      </c>
      <c r="E13" s="77"/>
      <c r="F13" s="23"/>
      <c r="G13" s="22"/>
    </row>
    <row r="14" spans="1:10" s="111" customFormat="1" x14ac:dyDescent="0.3">
      <c r="A14" s="14" t="s">
        <v>58</v>
      </c>
      <c r="B14" s="79"/>
      <c r="C14" s="109" t="s">
        <v>22</v>
      </c>
      <c r="D14" s="12">
        <f>E14/B3/E1</f>
        <v>2.5439060550842201E-2</v>
      </c>
      <c r="E14" s="77">
        <v>3116</v>
      </c>
      <c r="F14" s="13"/>
      <c r="G14" s="13"/>
      <c r="H14" s="47"/>
      <c r="I14" s="110"/>
      <c r="J14" s="110"/>
    </row>
    <row r="15" spans="1:10" s="4" customFormat="1" ht="46.8" x14ac:dyDescent="0.3">
      <c r="A15" s="11" t="s">
        <v>59</v>
      </c>
      <c r="B15" s="28" t="s">
        <v>11</v>
      </c>
      <c r="C15" s="98" t="s">
        <v>22</v>
      </c>
      <c r="D15" s="12">
        <f>E15/E1/B3</f>
        <v>5.4393871113114018</v>
      </c>
      <c r="E15" s="70">
        <f>16330*3.4*E1</f>
        <v>666264</v>
      </c>
      <c r="F15" s="13"/>
      <c r="G15" s="13"/>
    </row>
    <row r="16" spans="1:10" s="4" customFormat="1" ht="31.8" thickBot="1" x14ac:dyDescent="0.35">
      <c r="A16" s="15" t="s">
        <v>53</v>
      </c>
      <c r="B16" s="30" t="s">
        <v>11</v>
      </c>
      <c r="C16" s="31" t="s">
        <v>22</v>
      </c>
      <c r="D16" s="18">
        <v>0.49</v>
      </c>
      <c r="E16" s="71">
        <f>D16*E1*B3</f>
        <v>60019.511999999995</v>
      </c>
      <c r="F16" s="13"/>
      <c r="G16" s="13"/>
    </row>
    <row r="17" spans="1:10" s="4" customFormat="1" x14ac:dyDescent="0.3">
      <c r="A17" s="36" t="s">
        <v>54</v>
      </c>
      <c r="B17" s="37"/>
      <c r="C17" s="37"/>
      <c r="D17" s="38">
        <f>E17/E1/B3</f>
        <v>4.021791380109855</v>
      </c>
      <c r="E17" s="72">
        <f>E18+E19+E20+E21+E22+E23+E24+E25+E26+E27+E28+E29+E30</f>
        <v>492624.4</v>
      </c>
      <c r="F17" s="13"/>
      <c r="G17" s="13"/>
    </row>
    <row r="18" spans="1:10" s="4" customFormat="1" ht="15.75" customHeight="1" x14ac:dyDescent="0.3">
      <c r="A18" s="11" t="s">
        <v>78</v>
      </c>
      <c r="B18" s="28" t="s">
        <v>60</v>
      </c>
      <c r="C18" s="98" t="s">
        <v>22</v>
      </c>
      <c r="D18" s="16"/>
      <c r="E18" s="99">
        <f>2487.88+2932.48+2850.73+2024.61+2101.43+2163.82+1313.12+1810.9</f>
        <v>17684.97</v>
      </c>
      <c r="F18" s="17"/>
      <c r="G18" s="13"/>
      <c r="H18" s="2"/>
    </row>
    <row r="19" spans="1:10" s="49" customFormat="1" ht="15.75" customHeight="1" x14ac:dyDescent="0.3">
      <c r="A19" s="11" t="s">
        <v>57</v>
      </c>
      <c r="B19" s="28" t="s">
        <v>14</v>
      </c>
      <c r="C19" s="98" t="s">
        <v>22</v>
      </c>
      <c r="D19" s="16"/>
      <c r="E19" s="99">
        <v>60000</v>
      </c>
      <c r="F19" s="13"/>
      <c r="G19" s="13"/>
      <c r="H19" s="2"/>
    </row>
    <row r="20" spans="1:10" s="49" customFormat="1" ht="15.75" customHeight="1" x14ac:dyDescent="0.3">
      <c r="A20" s="11" t="s">
        <v>63</v>
      </c>
      <c r="B20" s="28" t="s">
        <v>64</v>
      </c>
      <c r="C20" s="98" t="s">
        <v>22</v>
      </c>
      <c r="D20" s="16"/>
      <c r="E20" s="99">
        <f>10373.13+23353.06</f>
        <v>33726.19</v>
      </c>
      <c r="F20" s="13"/>
      <c r="G20" s="13"/>
      <c r="H20" s="2"/>
    </row>
    <row r="21" spans="1:10" s="49" customFormat="1" ht="15.75" customHeight="1" x14ac:dyDescent="0.3">
      <c r="A21" s="11" t="s">
        <v>72</v>
      </c>
      <c r="B21" s="108" t="s">
        <v>73</v>
      </c>
      <c r="C21" s="98" t="s">
        <v>22</v>
      </c>
      <c r="D21" s="16"/>
      <c r="E21" s="99">
        <f>39510+28980</f>
        <v>68490</v>
      </c>
      <c r="F21" s="13"/>
      <c r="G21" s="13"/>
      <c r="H21" s="2"/>
    </row>
    <row r="22" spans="1:10" s="49" customFormat="1" ht="15.75" customHeight="1" x14ac:dyDescent="0.3">
      <c r="A22" s="11" t="s">
        <v>61</v>
      </c>
      <c r="B22" s="28" t="s">
        <v>16</v>
      </c>
      <c r="C22" s="98" t="s">
        <v>22</v>
      </c>
      <c r="D22" s="12"/>
      <c r="E22" s="70">
        <v>5820</v>
      </c>
      <c r="F22" s="13"/>
      <c r="G22" s="13"/>
    </row>
    <row r="23" spans="1:10" s="49" customFormat="1" ht="15.75" customHeight="1" x14ac:dyDescent="0.3">
      <c r="A23" s="11" t="s">
        <v>62</v>
      </c>
      <c r="B23" s="28" t="s">
        <v>16</v>
      </c>
      <c r="C23" s="98" t="s">
        <v>22</v>
      </c>
      <c r="D23" s="19"/>
      <c r="E23" s="70">
        <v>1256.42</v>
      </c>
      <c r="F23" s="13"/>
      <c r="G23" s="13"/>
    </row>
    <row r="24" spans="1:10" s="49" customFormat="1" ht="15.75" customHeight="1" x14ac:dyDescent="0.3">
      <c r="A24" s="11" t="s">
        <v>66</v>
      </c>
      <c r="B24" s="28" t="s">
        <v>38</v>
      </c>
      <c r="C24" s="98" t="s">
        <v>22</v>
      </c>
      <c r="D24" s="19"/>
      <c r="E24" s="70">
        <v>6116.01</v>
      </c>
      <c r="F24" s="13"/>
      <c r="G24" s="13"/>
    </row>
    <row r="25" spans="1:10" s="49" customFormat="1" ht="15.75" customHeight="1" x14ac:dyDescent="0.3">
      <c r="A25" s="11" t="s">
        <v>65</v>
      </c>
      <c r="B25" s="28" t="s">
        <v>38</v>
      </c>
      <c r="C25" s="98" t="s">
        <v>22</v>
      </c>
      <c r="D25" s="16"/>
      <c r="E25" s="99">
        <v>5352.42</v>
      </c>
      <c r="F25" s="13"/>
      <c r="G25" s="13"/>
      <c r="H25" s="2"/>
    </row>
    <row r="26" spans="1:10" s="49" customFormat="1" ht="15.75" customHeight="1" x14ac:dyDescent="0.3">
      <c r="A26" s="11" t="s">
        <v>67</v>
      </c>
      <c r="B26" s="28" t="s">
        <v>36</v>
      </c>
      <c r="C26" s="98" t="s">
        <v>22</v>
      </c>
      <c r="D26" s="19"/>
      <c r="E26" s="99">
        <v>19572.830000000002</v>
      </c>
      <c r="F26" s="13"/>
      <c r="G26" s="13"/>
    </row>
    <row r="27" spans="1:10" s="49" customFormat="1" ht="15.75" customHeight="1" x14ac:dyDescent="0.3">
      <c r="A27" s="11" t="s">
        <v>68</v>
      </c>
      <c r="B27" s="28" t="s">
        <v>33</v>
      </c>
      <c r="C27" s="98" t="s">
        <v>22</v>
      </c>
      <c r="D27" s="12"/>
      <c r="E27" s="99">
        <v>6379.34</v>
      </c>
      <c r="F27" s="13"/>
      <c r="G27" s="13"/>
    </row>
    <row r="28" spans="1:10" s="49" customFormat="1" ht="15.75" customHeight="1" x14ac:dyDescent="0.3">
      <c r="A28" s="11" t="s">
        <v>69</v>
      </c>
      <c r="B28" s="28" t="s">
        <v>33</v>
      </c>
      <c r="C28" s="98" t="s">
        <v>22</v>
      </c>
      <c r="D28" s="12"/>
      <c r="E28" s="99">
        <v>142435.42000000001</v>
      </c>
      <c r="F28" s="13"/>
      <c r="G28" s="13"/>
    </row>
    <row r="29" spans="1:10" s="49" customFormat="1" ht="15.75" customHeight="1" x14ac:dyDescent="0.3">
      <c r="A29" s="11" t="s">
        <v>70</v>
      </c>
      <c r="B29" s="28" t="s">
        <v>33</v>
      </c>
      <c r="C29" s="98" t="s">
        <v>22</v>
      </c>
      <c r="D29" s="12"/>
      <c r="E29" s="99">
        <v>13214.8</v>
      </c>
      <c r="F29" s="13"/>
      <c r="G29" s="13"/>
    </row>
    <row r="30" spans="1:10" s="49" customFormat="1" ht="15.75" customHeight="1" thickBot="1" x14ac:dyDescent="0.35">
      <c r="A30" s="11" t="s">
        <v>71</v>
      </c>
      <c r="B30" s="28" t="s">
        <v>33</v>
      </c>
      <c r="C30" s="98" t="s">
        <v>22</v>
      </c>
      <c r="D30" s="12"/>
      <c r="E30" s="99">
        <v>112576</v>
      </c>
      <c r="F30" s="13"/>
      <c r="G30" s="13"/>
    </row>
    <row r="31" spans="1:10" s="27" customFormat="1" ht="16.2" thickBot="1" x14ac:dyDescent="0.35">
      <c r="A31" s="32" t="s">
        <v>55</v>
      </c>
      <c r="B31" s="33"/>
      <c r="C31" s="33" t="s">
        <v>22</v>
      </c>
      <c r="D31" s="78">
        <f>E31/E1/B3</f>
        <v>0.81135581375603327</v>
      </c>
      <c r="E31" s="107">
        <f>D51+D52</f>
        <v>99382</v>
      </c>
      <c r="F31" s="17"/>
      <c r="G31" s="17"/>
      <c r="H31" s="26"/>
      <c r="I31" s="26"/>
      <c r="J31" s="26"/>
    </row>
    <row r="32" spans="1:10" s="27" customFormat="1" ht="16.2" thickBot="1" x14ac:dyDescent="0.35">
      <c r="A32" s="81" t="s">
        <v>56</v>
      </c>
      <c r="B32" s="82"/>
      <c r="C32" s="82" t="s">
        <v>27</v>
      </c>
      <c r="D32" s="100">
        <v>0.2</v>
      </c>
      <c r="E32" s="101">
        <f>D32*B3*E1</f>
        <v>24497.760000000002</v>
      </c>
      <c r="F32" s="17"/>
      <c r="G32" s="80"/>
      <c r="H32" s="26"/>
      <c r="I32" s="26"/>
      <c r="J32" s="26"/>
    </row>
    <row r="33" spans="1:10" s="4" customFormat="1" ht="18" thickBot="1" x14ac:dyDescent="0.35">
      <c r="A33" s="84" t="s">
        <v>8</v>
      </c>
      <c r="B33" s="85"/>
      <c r="C33" s="86" t="str">
        <f>C31</f>
        <v>руб</v>
      </c>
      <c r="D33" s="87">
        <f>D8+D9+D15+D16+D17+D31+D32</f>
        <v>19.653536453945179</v>
      </c>
      <c r="E33" s="88">
        <f>E8+E9+E15+E16+E17+E31+E32</f>
        <v>2407338.0959999999</v>
      </c>
      <c r="F33" s="35"/>
      <c r="G33" s="17"/>
      <c r="H33" s="3"/>
    </row>
    <row r="34" spans="1:10" s="27" customFormat="1" ht="16.2" thickBot="1" x14ac:dyDescent="0.35">
      <c r="A34" s="124" t="s">
        <v>28</v>
      </c>
      <c r="B34" s="125"/>
      <c r="C34" s="125"/>
      <c r="D34" s="50" t="s">
        <v>30</v>
      </c>
      <c r="E34" s="51" t="s">
        <v>31</v>
      </c>
      <c r="F34" s="35"/>
      <c r="G34" s="17"/>
      <c r="H34" s="52"/>
      <c r="I34" s="26"/>
      <c r="J34" s="26"/>
    </row>
    <row r="35" spans="1:10" s="56" customFormat="1" x14ac:dyDescent="0.3">
      <c r="A35" s="45" t="s">
        <v>52</v>
      </c>
      <c r="B35" s="34"/>
      <c r="C35" s="55" t="s">
        <v>27</v>
      </c>
      <c r="D35" s="116">
        <v>119962</v>
      </c>
      <c r="E35" s="64"/>
      <c r="F35" s="21"/>
      <c r="G35" s="21"/>
    </row>
    <row r="36" spans="1:10" s="56" customFormat="1" x14ac:dyDescent="0.3">
      <c r="A36" s="14" t="s">
        <v>12</v>
      </c>
      <c r="B36" s="29"/>
      <c r="C36" s="57" t="s">
        <v>27</v>
      </c>
      <c r="D36" s="102">
        <f>77984/12*E1</f>
        <v>77984</v>
      </c>
      <c r="E36" s="65"/>
      <c r="F36" s="21"/>
      <c r="G36" s="21"/>
    </row>
    <row r="37" spans="1:10" s="56" customFormat="1" x14ac:dyDescent="0.3">
      <c r="A37" s="14" t="s">
        <v>39</v>
      </c>
      <c r="B37" s="29"/>
      <c r="C37" s="57" t="s">
        <v>27</v>
      </c>
      <c r="D37" s="102">
        <f>8105.13+7826.08+2677.32</f>
        <v>18608.53</v>
      </c>
      <c r="E37" s="65"/>
      <c r="F37" s="24"/>
      <c r="G37" s="21"/>
    </row>
    <row r="38" spans="1:10" s="56" customFormat="1" x14ac:dyDescent="0.3">
      <c r="A38" s="14" t="s">
        <v>37</v>
      </c>
      <c r="B38" s="29"/>
      <c r="C38" s="57" t="s">
        <v>27</v>
      </c>
      <c r="D38" s="102"/>
      <c r="E38" s="65"/>
      <c r="F38" s="83"/>
    </row>
    <row r="39" spans="1:10" s="56" customFormat="1" x14ac:dyDescent="0.3">
      <c r="A39" s="14" t="s">
        <v>32</v>
      </c>
      <c r="B39" s="29"/>
      <c r="C39" s="57" t="s">
        <v>27</v>
      </c>
      <c r="D39" s="102">
        <f>B5</f>
        <v>2185812.6359999999</v>
      </c>
      <c r="E39" s="65"/>
      <c r="F39" s="21"/>
      <c r="G39" s="21"/>
    </row>
    <row r="40" spans="1:10" s="56" customFormat="1" x14ac:dyDescent="0.3">
      <c r="A40" s="53" t="str">
        <f>A33</f>
        <v>итого расходы</v>
      </c>
      <c r="B40" s="54"/>
      <c r="C40" s="58" t="str">
        <f>C33</f>
        <v>руб</v>
      </c>
      <c r="D40" s="66"/>
      <c r="E40" s="67">
        <f>E33</f>
        <v>2407338.0959999999</v>
      </c>
      <c r="F40" s="21"/>
      <c r="G40" s="21"/>
    </row>
    <row r="41" spans="1:10" s="61" customFormat="1" ht="15.75" customHeight="1" thickBot="1" x14ac:dyDescent="0.35">
      <c r="A41" s="46" t="s">
        <v>15</v>
      </c>
      <c r="B41" s="39"/>
      <c r="C41" s="59" t="s">
        <v>27</v>
      </c>
      <c r="D41" s="68">
        <f>D35+E35+D36+D37+D38+D39-E40</f>
        <v>-4970.9300000001676</v>
      </c>
      <c r="E41" s="69"/>
      <c r="F41" s="21"/>
      <c r="G41" s="21"/>
      <c r="H41" s="60"/>
      <c r="I41" s="60"/>
      <c r="J41" s="60"/>
    </row>
    <row r="42" spans="1:10" s="4" customFormat="1" x14ac:dyDescent="0.3">
      <c r="A42" s="121" t="s">
        <v>48</v>
      </c>
      <c r="B42" s="122"/>
      <c r="C42" s="122"/>
      <c r="D42" s="122"/>
      <c r="E42" s="123"/>
      <c r="F42" s="47"/>
      <c r="G42" s="23"/>
      <c r="H42" s="23"/>
      <c r="I42" s="22"/>
      <c r="J42" s="22"/>
    </row>
    <row r="43" spans="1:10" s="49" customFormat="1" x14ac:dyDescent="0.3">
      <c r="A43" s="40" t="s">
        <v>24</v>
      </c>
      <c r="B43" s="119" t="s">
        <v>40</v>
      </c>
      <c r="C43" s="119" t="s">
        <v>29</v>
      </c>
      <c r="D43" s="126"/>
      <c r="E43" s="127"/>
      <c r="F43" s="23"/>
      <c r="G43" s="23"/>
      <c r="H43" s="23"/>
      <c r="I43" s="22"/>
      <c r="J43" s="22"/>
    </row>
    <row r="44" spans="1:10" s="49" customFormat="1" ht="62.4" x14ac:dyDescent="0.3">
      <c r="A44" s="11"/>
      <c r="B44" s="120"/>
      <c r="C44" s="103" t="s">
        <v>41</v>
      </c>
      <c r="D44" s="103" t="s">
        <v>42</v>
      </c>
      <c r="E44" s="75" t="s">
        <v>34</v>
      </c>
      <c r="F44" s="23"/>
      <c r="G44" s="23"/>
      <c r="H44" s="23"/>
      <c r="I44" s="22"/>
      <c r="J44" s="22"/>
    </row>
    <row r="45" spans="1:10" s="4" customFormat="1" ht="15.75" customHeight="1" x14ac:dyDescent="0.3">
      <c r="A45" s="25" t="s">
        <v>49</v>
      </c>
      <c r="B45" s="62">
        <v>2346309</v>
      </c>
      <c r="C45" s="62">
        <v>2346298</v>
      </c>
      <c r="D45" s="62"/>
      <c r="E45" s="63"/>
      <c r="F45" s="48"/>
      <c r="G45" s="23"/>
      <c r="H45" s="23"/>
      <c r="I45" s="22"/>
      <c r="J45" s="22"/>
    </row>
    <row r="46" spans="1:10" s="4" customFormat="1" ht="15.75" customHeight="1" x14ac:dyDescent="0.3">
      <c r="A46" s="25" t="s">
        <v>50</v>
      </c>
      <c r="B46" s="62">
        <v>987602</v>
      </c>
      <c r="C46" s="62">
        <v>976689</v>
      </c>
      <c r="D46" s="62">
        <v>52460</v>
      </c>
      <c r="E46" s="63"/>
      <c r="F46" s="48"/>
      <c r="G46" s="23"/>
      <c r="H46" s="23"/>
      <c r="I46" s="22"/>
      <c r="J46" s="22"/>
    </row>
    <row r="47" spans="1:10" s="4" customFormat="1" ht="15.75" customHeight="1" x14ac:dyDescent="0.3">
      <c r="A47" s="25" t="s">
        <v>43</v>
      </c>
      <c r="B47" s="62">
        <v>225617</v>
      </c>
      <c r="C47" s="62">
        <v>220304</v>
      </c>
      <c r="D47" s="62">
        <v>6902</v>
      </c>
      <c r="E47" s="63"/>
      <c r="F47" s="48"/>
      <c r="G47" s="23"/>
      <c r="H47" s="23"/>
      <c r="I47" s="22"/>
      <c r="J47" s="22"/>
    </row>
    <row r="48" spans="1:10" s="4" customFormat="1" ht="15.75" customHeight="1" x14ac:dyDescent="0.3">
      <c r="A48" s="25" t="s">
        <v>44</v>
      </c>
      <c r="B48" s="62">
        <v>413080</v>
      </c>
      <c r="C48" s="62">
        <v>403555</v>
      </c>
      <c r="D48" s="62">
        <v>16001</v>
      </c>
      <c r="E48" s="63"/>
      <c r="F48" s="48"/>
      <c r="G48" s="23"/>
      <c r="H48" s="23"/>
      <c r="I48" s="22"/>
      <c r="J48" s="22"/>
    </row>
    <row r="49" spans="1:10" s="4" customFormat="1" ht="15.75" customHeight="1" x14ac:dyDescent="0.3">
      <c r="A49" s="25" t="s">
        <v>45</v>
      </c>
      <c r="B49" s="62">
        <v>869516</v>
      </c>
      <c r="C49" s="62">
        <v>795885</v>
      </c>
      <c r="D49" s="62">
        <v>109908</v>
      </c>
      <c r="E49" s="63"/>
      <c r="F49" s="48"/>
      <c r="G49" s="23"/>
      <c r="H49" s="23"/>
      <c r="I49" s="22"/>
      <c r="J49" s="22"/>
    </row>
    <row r="50" spans="1:10" s="4" customFormat="1" ht="15.75" customHeight="1" thickBot="1" x14ac:dyDescent="0.35">
      <c r="A50" s="104" t="s">
        <v>51</v>
      </c>
      <c r="B50" s="105">
        <v>485719.9</v>
      </c>
      <c r="C50" s="105">
        <v>485734.2</v>
      </c>
      <c r="D50" s="105"/>
      <c r="E50" s="106"/>
      <c r="F50" s="48"/>
      <c r="G50" s="23"/>
      <c r="H50" s="23"/>
      <c r="I50" s="22"/>
      <c r="J50" s="22"/>
    </row>
    <row r="51" spans="1:10" s="4" customFormat="1" ht="16.2" thickBot="1" x14ac:dyDescent="0.35">
      <c r="A51" s="20" t="s">
        <v>25</v>
      </c>
      <c r="B51" s="73">
        <f>SUM(B45:B50)</f>
        <v>5327843.9000000004</v>
      </c>
      <c r="C51" s="73">
        <f>SUM(C45:C50)</f>
        <v>5228465.2</v>
      </c>
      <c r="D51" s="73">
        <f>SUM(D45:D50)</f>
        <v>185271</v>
      </c>
      <c r="E51" s="74">
        <f>SUM(E45:E49)</f>
        <v>0</v>
      </c>
      <c r="F51" s="76"/>
    </row>
    <row r="52" spans="1:10" s="56" customFormat="1" ht="15.75" customHeight="1" thickBot="1" x14ac:dyDescent="0.35">
      <c r="A52" s="89" t="s">
        <v>46</v>
      </c>
      <c r="B52" s="90"/>
      <c r="C52" s="90"/>
      <c r="D52" s="90">
        <f>B46+B47+B48+B49-C46-C47-C48-C49-D46-D47-D48-D49-E49</f>
        <v>-85889</v>
      </c>
      <c r="E52" s="91"/>
      <c r="F52" s="114"/>
    </row>
    <row r="53" spans="1:10" s="1" customFormat="1" ht="16.2" x14ac:dyDescent="0.3">
      <c r="A53" s="117" t="s">
        <v>74</v>
      </c>
      <c r="B53" s="118"/>
      <c r="C53" s="118"/>
      <c r="D53" s="76" t="s">
        <v>47</v>
      </c>
      <c r="E53" s="92">
        <v>3746.4</v>
      </c>
      <c r="F53" s="6"/>
      <c r="G53" s="4"/>
      <c r="H53" s="4"/>
    </row>
    <row r="54" spans="1:10" s="4" customFormat="1" ht="16.2" x14ac:dyDescent="0.3">
      <c r="A54" s="117" t="s">
        <v>75</v>
      </c>
      <c r="B54" s="118"/>
      <c r="C54" s="118"/>
      <c r="D54" s="76" t="s">
        <v>47</v>
      </c>
      <c r="E54" s="92">
        <v>3459.09</v>
      </c>
      <c r="F54" s="23"/>
      <c r="G54" s="93"/>
    </row>
    <row r="55" spans="1:10" s="4" customFormat="1" ht="16.2" x14ac:dyDescent="0.3">
      <c r="A55" s="112" t="s">
        <v>76</v>
      </c>
      <c r="B55" s="113"/>
      <c r="C55" s="113"/>
      <c r="D55" s="76" t="s">
        <v>47</v>
      </c>
      <c r="E55" s="92">
        <v>0</v>
      </c>
      <c r="F55" s="23"/>
      <c r="G55" s="93"/>
    </row>
    <row r="56" spans="1:10" s="1" customFormat="1" ht="16.2" x14ac:dyDescent="0.3">
      <c r="A56" s="94" t="s">
        <v>77</v>
      </c>
      <c r="B56" s="95"/>
      <c r="C56" s="95"/>
      <c r="D56" s="96" t="s">
        <v>47</v>
      </c>
      <c r="E56" s="97">
        <f>E54-E55</f>
        <v>3459.09</v>
      </c>
      <c r="F56" s="23"/>
      <c r="G56" s="93"/>
    </row>
    <row r="57" spans="1:10" s="1" customFormat="1" x14ac:dyDescent="0.3">
      <c r="A57" s="13" t="s">
        <v>26</v>
      </c>
      <c r="B57" s="6"/>
      <c r="C57" s="6"/>
      <c r="D57" s="6"/>
      <c r="E57" s="6"/>
      <c r="F57" s="6"/>
      <c r="G57" s="4"/>
      <c r="H57" s="4"/>
    </row>
    <row r="58" spans="1:10" s="4" customFormat="1" x14ac:dyDescent="0.3">
      <c r="A58" s="6"/>
      <c r="B58" s="6"/>
      <c r="C58" s="6"/>
      <c r="D58" s="6"/>
      <c r="E58" s="6"/>
      <c r="F58" s="6"/>
      <c r="G58" s="6"/>
    </row>
  </sheetData>
  <mergeCells count="6">
    <mergeCell ref="A54:C54"/>
    <mergeCell ref="B43:B44"/>
    <mergeCell ref="A42:E42"/>
    <mergeCell ref="A34:C34"/>
    <mergeCell ref="C43:E43"/>
    <mergeCell ref="A53:C53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2020-02-19T11:41:25Z</cp:lastPrinted>
  <dcterms:created xsi:type="dcterms:W3CDTF">2016-04-22T06:39:22Z</dcterms:created>
  <dcterms:modified xsi:type="dcterms:W3CDTF">2020-03-05T10:51:13Z</dcterms:modified>
</cp:coreProperties>
</file>