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5" i="1" l="1"/>
  <c r="D9" i="1"/>
  <c r="E17" i="1" l="1"/>
  <c r="E43" i="1" l="1"/>
  <c r="E20" i="1" l="1"/>
  <c r="D32" i="1" l="1"/>
  <c r="E19" i="1" l="1"/>
  <c r="D30" i="1" l="1"/>
  <c r="E18" i="1" l="1"/>
  <c r="D46" i="1" l="1"/>
  <c r="D45" i="1"/>
  <c r="E26" i="1" l="1"/>
  <c r="E45" i="1" l="1"/>
  <c r="C45" i="1"/>
  <c r="B45" i="1"/>
  <c r="B3" i="1" l="1"/>
  <c r="D26" i="1" l="1"/>
  <c r="D14" i="1"/>
  <c r="D33" i="1"/>
  <c r="C31" i="1"/>
  <c r="C27" i="1"/>
  <c r="C34" i="1" s="1"/>
  <c r="A34" i="1"/>
  <c r="D12" i="1" l="1"/>
  <c r="D11" i="1" l="1"/>
  <c r="D15" i="1" l="1"/>
  <c r="E16" i="1"/>
  <c r="D13" i="1"/>
  <c r="E8" i="1"/>
  <c r="D10" i="1"/>
  <c r="D17" i="1"/>
  <c r="E9" i="1" l="1"/>
  <c r="E27" i="1" s="1"/>
  <c r="D27" i="1" l="1"/>
  <c r="E34" i="1"/>
  <c r="D35" i="1" s="1"/>
</calcChain>
</file>

<file path=xl/sharedStrings.xml><?xml version="1.0" encoding="utf-8"?>
<sst xmlns="http://schemas.openxmlformats.org/spreadsheetml/2006/main" count="92" uniqueCount="66">
  <si>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</si>
  <si>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</si>
  <si>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</si>
  <si>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</si>
  <si>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</si>
  <si>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</si>
  <si>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</si>
  <si>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</si>
  <si>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</si>
  <si>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</si>
  <si>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</si>
  <si>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</si>
  <si>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</si>
  <si>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</si>
  <si>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д.31</t>
  </si>
  <si>
    <t>Остаток средств на конец периода (+ есть средства, -задолженность)</t>
  </si>
  <si>
    <t>август</t>
  </si>
  <si>
    <t>октябрь</t>
  </si>
  <si>
    <t>единица измерения работы и услуги</t>
  </si>
  <si>
    <t>Цена выполненной работы и услуги в руб.</t>
  </si>
  <si>
    <t>Кол-во месяцев</t>
  </si>
  <si>
    <t>Стоимость выполн.работы /услуги на 1 кв.м.</t>
  </si>
  <si>
    <t>Начислено за данный период по статье "содержание помещения",руб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</si>
  <si>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</si>
  <si>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</si>
  <si>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</si>
  <si>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</si>
  <si>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</si>
  <si>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</si>
  <si>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</si>
  <si>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</si>
  <si>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</si>
  <si>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</si>
  <si>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Получено средств от сдачи металлолома</t>
  </si>
  <si>
    <t>прочим потребит. и на производ. нужды</t>
  </si>
  <si>
    <t>*Электроизмерительные работы</t>
  </si>
  <si>
    <t>июнь</t>
  </si>
  <si>
    <t>Получено средств от применения повыш.коэфф-та к квартирам без ИПУ</t>
  </si>
  <si>
    <t>Предоставлено услуг РСО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</si>
  <si>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</si>
  <si>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</si>
  <si>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</si>
  <si>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</si>
  <si>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</si>
  <si>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Отчет по предоставлению коммунальных услуг по жилым помещениям за 2019 г</t>
  </si>
  <si>
    <t>по индивид.потреблению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</si>
  <si>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</si>
  <si>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</si>
  <si>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</si>
  <si>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</si>
  <si>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</si>
  <si>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</si>
  <si>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</si>
  <si>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ремонт ступенек на крыльце и на входе в подъезд</t>
  </si>
  <si>
    <t>май</t>
  </si>
  <si>
    <t>ремонт мягкой кровли кв.136,137,138</t>
  </si>
  <si>
    <t>монтаж узла учета ХВС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</si>
  <si>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</si>
  <si>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</si>
  <si>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в теч.года</t>
  </si>
  <si>
    <t>работы на общедомовой системе отопления кв.102,48,38,93,33,17,неж.пом.1</t>
  </si>
  <si>
    <t>работы по технич.диагностированию внутридомов.газового оборудования</t>
  </si>
  <si>
    <t>работы на общедомовой системе ХВС  кв.51</t>
  </si>
  <si>
    <t>работы на общедомовой системе канализации кв.96,13,93,44</t>
  </si>
  <si>
    <t>март,июль,дек</t>
  </si>
  <si>
    <t>работы на общедомовой системе электроснабжения 1,3,4 эт,кв.49,121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</si>
</sst>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0" fillId="0" borderId="0" xfId="0" applyFill="1"/>
    <xf numFmtId="0" fontId="5" fillId="0" borderId="0" xfId="0" applyFont="1" applyFill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4" fillId="0" borderId="13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5" fillId="0" borderId="0" xfId="0" applyFont="1" applyFill="1" applyBorder="1"/>
    <xf numFmtId="0" fontId="5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vertical="top" wrapText="1"/>
    </xf>
    <xf numFmtId="0" fontId="0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2" fontId="4" fillId="0" borderId="0" xfId="0" applyNumberFormat="1" applyFont="1" applyFill="1" applyAlignment="1">
      <alignment vertical="top"/>
    </xf>
    <xf numFmtId="0" fontId="6" fillId="0" borderId="16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1" fontId="6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1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Alignment="1">
      <alignment horizontal="right" vertical="top" wrapText="1"/>
    </xf>
    <xf numFmtId="0" fontId="5" fillId="0" borderId="23" xfId="0" applyFont="1" applyFill="1" applyBorder="1" applyAlignment="1">
      <alignment vertical="top" wrapText="1"/>
    </xf>
    <xf numFmtId="0" fontId="5" fillId="0" borderId="23" xfId="0" applyFont="1" applyFill="1" applyBorder="1" applyAlignment="1">
      <alignment horizontal="center" vertical="top" wrapText="1"/>
    </xf>
    <xf numFmtId="2" fontId="5" fillId="0" borderId="23" xfId="0" applyNumberFormat="1" applyFont="1" applyFill="1" applyBorder="1" applyAlignment="1">
      <alignment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1" fontId="6" fillId="0" borderId="11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9" fillId="0" borderId="0" xfId="0" applyFont="1" applyFill="1" applyBorder="1"/>
    <xf numFmtId="0" fontId="6" fillId="0" borderId="0" xfId="0" applyFont="1" applyFill="1"/>
    <xf numFmtId="0" fontId="5" fillId="0" borderId="13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top" wrapText="1"/>
    </xf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6" fillId="0" borderId="18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24" xfId="1" applyNumberFormat="1" applyFont="1" applyFill="1" applyBorder="1" applyAlignment="1">
      <alignment vertical="top" wrapText="1"/>
    </xf>
    <xf numFmtId="165" fontId="4" fillId="0" borderId="15" xfId="1" applyNumberFormat="1" applyFont="1" applyFill="1" applyBorder="1" applyAlignment="1">
      <alignment vertical="top"/>
    </xf>
    <xf numFmtId="165" fontId="4" fillId="0" borderId="14" xfId="1" applyNumberFormat="1" applyFont="1" applyFill="1" applyBorder="1" applyAlignment="1">
      <alignment vertical="top"/>
    </xf>
    <xf numFmtId="0" fontId="8" fillId="2" borderId="13" xfId="0" applyFont="1" applyFill="1" applyBorder="1" applyAlignment="1">
      <alignment vertical="top" wrapText="1"/>
    </xf>
    <xf numFmtId="0" fontId="8" fillId="2" borderId="15" xfId="0" applyFont="1" applyFill="1" applyBorder="1" applyAlignment="1">
      <alignment vertical="top" wrapText="1"/>
    </xf>
    <xf numFmtId="0" fontId="6" fillId="2" borderId="15" xfId="0" applyFont="1" applyFill="1" applyBorder="1" applyAlignment="1">
      <alignment horizontal="center" vertical="top" wrapText="1"/>
    </xf>
    <xf numFmtId="165" fontId="8" fillId="2" borderId="15" xfId="1" applyNumberFormat="1" applyFont="1" applyFill="1" applyBorder="1" applyAlignment="1">
      <alignment vertical="top" wrapText="1"/>
    </xf>
    <xf numFmtId="165" fontId="8" fillId="2" borderId="14" xfId="1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2" fontId="5" fillId="0" borderId="15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vertical="top" wrapText="1"/>
    </xf>
    <xf numFmtId="165" fontId="4" fillId="2" borderId="8" xfId="1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0" fontId="4" fillId="2" borderId="25" xfId="0" applyFont="1" applyFill="1" applyBorder="1" applyAlignment="1">
      <alignment vertical="top" wrapText="1"/>
    </xf>
    <xf numFmtId="1" fontId="4" fillId="2" borderId="26" xfId="0" applyNumberFormat="1" applyFont="1" applyFill="1" applyBorder="1" applyAlignment="1">
      <alignment vertical="top" wrapText="1"/>
    </xf>
    <xf numFmtId="1" fontId="5" fillId="2" borderId="26" xfId="0" applyNumberFormat="1" applyFont="1" applyFill="1" applyBorder="1" applyAlignment="1">
      <alignment horizontal="center" vertical="top" wrapText="1"/>
    </xf>
    <xf numFmtId="2" fontId="4" fillId="2" borderId="27" xfId="0" applyNumberFormat="1" applyFont="1" applyFill="1" applyBorder="1" applyAlignment="1">
      <alignment vertical="top" wrapText="1"/>
    </xf>
    <xf numFmtId="165" fontId="4" fillId="2" borderId="27" xfId="1" applyNumberFormat="1" applyFont="1" applyFill="1" applyBorder="1" applyAlignment="1">
      <alignment horizontal="right" vertical="top" wrapText="1"/>
    </xf>
    <xf numFmtId="0" fontId="6" fillId="0" borderId="25" xfId="0" applyFont="1" applyFill="1" applyBorder="1" applyAlignment="1">
      <alignment vertical="top" wrapText="1"/>
    </xf>
    <xf numFmtId="165" fontId="6" fillId="0" borderId="26" xfId="1" applyNumberFormat="1" applyFont="1" applyFill="1" applyBorder="1" applyAlignment="1">
      <alignment vertical="top"/>
    </xf>
    <xf numFmtId="165" fontId="6" fillId="0" borderId="27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165" fontId="5" fillId="0" borderId="5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9" xfId="0" applyNumberFormat="1" applyFont="1" applyFill="1" applyBorder="1" applyAlignment="1">
      <alignment vertical="top" wrapText="1"/>
    </xf>
    <xf numFmtId="165" fontId="5" fillId="0" borderId="4" xfId="1" applyNumberFormat="1" applyFont="1" applyFill="1" applyBorder="1" applyAlignment="1">
      <alignment vertical="top"/>
    </xf>
    <xf numFmtId="165" fontId="5" fillId="0" borderId="5" xfId="1" applyNumberFormat="1" applyFont="1" applyFill="1" applyBorder="1" applyAlignment="1">
      <alignment vertical="top"/>
    </xf>
    <xf numFmtId="165" fontId="5" fillId="0" borderId="14" xfId="1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ill="1" applyBorder="1"/>
    <xf numFmtId="1" fontId="5" fillId="0" borderId="1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5" fontId="6" fillId="0" borderId="17" xfId="1" applyNumberFormat="1" applyFont="1" applyFill="1" applyBorder="1" applyAlignment="1">
      <alignment vertical="top" wrapText="1"/>
    </xf>
    <xf numFmtId="165" fontId="4" fillId="0" borderId="0" xfId="1" applyNumberFormat="1" applyFont="1" applyFill="1" applyAlignment="1">
      <alignment horizontal="right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="75" zoomScaleNormal="75" workbookViewId="0">
      <selection activeCell="A49" sqref="A49"/>
    </sheetView>
  </sheetViews>
  <sheetFormatPr defaultRowHeight="15.6" x14ac:dyDescent="0.3"/>
  <cols>
    <col min="1" max="1" width="79.5546875" style="4" customWidth="1"/>
    <col min="2" max="2" width="15" style="4" customWidth="1"/>
    <col min="3" max="3" width="13.5546875" style="4" customWidth="1"/>
    <col min="4" max="4" width="14.5546875" style="4" customWidth="1"/>
    <col min="5" max="5" width="15" style="4" customWidth="1"/>
    <col min="6" max="6" width="9.88671875" style="17" bestFit="1" customWidth="1"/>
  </cols>
  <sheetData>
    <row r="1" spans="1:10" s="3" customFormat="1" ht="31.2" x14ac:dyDescent="0.3">
      <c r="A1" s="33" t="s">
        <v>10</v>
      </c>
      <c r="B1" s="4"/>
      <c r="C1" s="4">
        <v>2019</v>
      </c>
      <c r="D1" s="34" t="s">
        <v>20</v>
      </c>
      <c r="E1" s="34">
        <v>12</v>
      </c>
      <c r="F1" s="17"/>
    </row>
    <row r="2" spans="1:10" s="3" customFormat="1" x14ac:dyDescent="0.3">
      <c r="A2" s="35" t="s">
        <v>14</v>
      </c>
      <c r="B2" s="4"/>
      <c r="C2" s="4"/>
      <c r="D2" s="4"/>
      <c r="E2" s="4"/>
      <c r="F2" s="17"/>
    </row>
    <row r="3" spans="1:10" s="3" customFormat="1" x14ac:dyDescent="0.3">
      <c r="A3" s="4" t="s">
        <v>24</v>
      </c>
      <c r="B3" s="4">
        <f>221.2+4973.2</f>
        <v>5194.3999999999996</v>
      </c>
      <c r="C3" s="4"/>
      <c r="D3" s="4"/>
      <c r="E3" s="46"/>
      <c r="F3" s="17"/>
    </row>
    <row r="4" spans="1:10" s="3" customFormat="1" ht="18" customHeight="1" x14ac:dyDescent="0.3">
      <c r="A4" s="4" t="s">
        <v>0</v>
      </c>
      <c r="B4" s="4">
        <v>18.649999999999999</v>
      </c>
      <c r="C4" s="4">
        <v>18.73</v>
      </c>
      <c r="D4" s="4"/>
      <c r="E4" s="4"/>
      <c r="F4" s="17"/>
    </row>
    <row r="5" spans="1:10" s="3" customFormat="1" x14ac:dyDescent="0.3">
      <c r="A5" s="4" t="s">
        <v>22</v>
      </c>
      <c r="B5" s="117">
        <v>1164995</v>
      </c>
      <c r="C5" s="36"/>
      <c r="D5" s="36"/>
      <c r="E5" s="4"/>
      <c r="F5" s="36"/>
      <c r="G5" s="4"/>
    </row>
    <row r="6" spans="1:10" s="3" customFormat="1" ht="16.2" thickBot="1" x14ac:dyDescent="0.35">
      <c r="A6" s="4" t="s">
        <v>1</v>
      </c>
      <c r="B6" s="4">
        <v>97.94</v>
      </c>
      <c r="C6" s="4"/>
      <c r="D6" s="4"/>
      <c r="E6" s="4"/>
      <c r="F6" s="36"/>
    </row>
    <row r="7" spans="1:10" s="19" customFormat="1" ht="62.4" x14ac:dyDescent="0.3">
      <c r="A7" s="5" t="s">
        <v>2</v>
      </c>
      <c r="B7" s="7" t="s">
        <v>11</v>
      </c>
      <c r="C7" s="7" t="s">
        <v>18</v>
      </c>
      <c r="D7" s="7" t="s">
        <v>21</v>
      </c>
      <c r="E7" s="6" t="s">
        <v>19</v>
      </c>
      <c r="F7" s="8"/>
    </row>
    <row r="8" spans="1:10" s="3" customFormat="1" ht="15.75" customHeight="1" x14ac:dyDescent="0.3">
      <c r="A8" s="9" t="s">
        <v>3</v>
      </c>
      <c r="B8" s="24" t="s">
        <v>12</v>
      </c>
      <c r="C8" s="104" t="s">
        <v>23</v>
      </c>
      <c r="D8" s="10">
        <v>1.02</v>
      </c>
      <c r="E8" s="72">
        <f>D8*B3*E1</f>
        <v>63579.455999999991</v>
      </c>
      <c r="F8" s="17"/>
    </row>
    <row r="9" spans="1:10" s="3" customFormat="1" ht="46.8" x14ac:dyDescent="0.3">
      <c r="A9" s="9" t="s">
        <v>4</v>
      </c>
      <c r="B9" s="24" t="s">
        <v>12</v>
      </c>
      <c r="C9" s="104" t="s">
        <v>23</v>
      </c>
      <c r="D9" s="10">
        <f>5.4+D10+D11+D12+D13+D14+0.09</f>
        <v>6.6507051183325636</v>
      </c>
      <c r="E9" s="72">
        <f>D9*E1*B3</f>
        <v>414557.07199999999</v>
      </c>
      <c r="F9" s="17"/>
    </row>
    <row r="10" spans="1:10" s="3" customFormat="1" x14ac:dyDescent="0.3">
      <c r="A10" s="11" t="s">
        <v>5</v>
      </c>
      <c r="B10" s="24"/>
      <c r="C10" s="104" t="s">
        <v>23</v>
      </c>
      <c r="D10" s="10">
        <f>E10/E1/B3</f>
        <v>0.18417269880384005</v>
      </c>
      <c r="E10" s="72">
        <v>11480</v>
      </c>
      <c r="F10" s="17"/>
    </row>
    <row r="11" spans="1:10" s="3" customFormat="1" x14ac:dyDescent="0.3">
      <c r="A11" s="11" t="s">
        <v>6</v>
      </c>
      <c r="B11" s="24"/>
      <c r="C11" s="104" t="s">
        <v>23</v>
      </c>
      <c r="D11" s="10">
        <f>E11/E1/B3</f>
        <v>0.15521523178807947</v>
      </c>
      <c r="E11" s="72">
        <v>9675</v>
      </c>
      <c r="F11" s="17"/>
    </row>
    <row r="12" spans="1:10" s="3" customFormat="1" x14ac:dyDescent="0.3">
      <c r="A12" s="83" t="s">
        <v>35</v>
      </c>
      <c r="B12" s="47"/>
      <c r="C12" s="48" t="s">
        <v>23</v>
      </c>
      <c r="D12" s="49">
        <f>E12/E1/B3</f>
        <v>0</v>
      </c>
      <c r="E12" s="73"/>
      <c r="F12" s="17"/>
    </row>
    <row r="13" spans="1:10" s="3" customFormat="1" x14ac:dyDescent="0.3">
      <c r="A13" s="11" t="s">
        <v>7</v>
      </c>
      <c r="B13" s="24"/>
      <c r="C13" s="104" t="s">
        <v>23</v>
      </c>
      <c r="D13" s="10">
        <f>E13/B3/E1</f>
        <v>0.78753080240258744</v>
      </c>
      <c r="E13" s="72">
        <v>49089</v>
      </c>
      <c r="F13" s="17"/>
    </row>
    <row r="14" spans="1:10" s="113" customFormat="1" x14ac:dyDescent="0.3">
      <c r="A14" s="11" t="s">
        <v>57</v>
      </c>
      <c r="B14" s="85"/>
      <c r="C14" s="112" t="s">
        <v>23</v>
      </c>
      <c r="D14" s="10">
        <f>E14/B3/E1</f>
        <v>3.378638533805637E-2</v>
      </c>
      <c r="E14" s="72">
        <v>2106</v>
      </c>
      <c r="F14" s="15"/>
      <c r="G14" s="15"/>
      <c r="H14" s="43"/>
      <c r="I14" s="20"/>
      <c r="J14" s="20"/>
    </row>
    <row r="15" spans="1:10" s="3" customFormat="1" ht="46.8" x14ac:dyDescent="0.3">
      <c r="A15" s="9" t="s">
        <v>58</v>
      </c>
      <c r="B15" s="24" t="s">
        <v>12</v>
      </c>
      <c r="C15" s="104" t="s">
        <v>23</v>
      </c>
      <c r="D15" s="10">
        <f>E15/E1/B3</f>
        <v>5.7796858154936093</v>
      </c>
      <c r="E15" s="72">
        <f>8830*3.4*E1</f>
        <v>360264</v>
      </c>
      <c r="F15" s="17"/>
    </row>
    <row r="16" spans="1:10" s="3" customFormat="1" ht="31.8" thickBot="1" x14ac:dyDescent="0.35">
      <c r="A16" s="12" t="s">
        <v>50</v>
      </c>
      <c r="B16" s="87" t="s">
        <v>12</v>
      </c>
      <c r="C16" s="26" t="s">
        <v>23</v>
      </c>
      <c r="D16" s="14">
        <v>0.49</v>
      </c>
      <c r="E16" s="95">
        <f>D16*E1*B3</f>
        <v>30543.071999999996</v>
      </c>
      <c r="F16" s="17"/>
    </row>
    <row r="17" spans="1:10" s="3" customFormat="1" x14ac:dyDescent="0.3">
      <c r="A17" s="88" t="s">
        <v>51</v>
      </c>
      <c r="B17" s="86"/>
      <c r="C17" s="86"/>
      <c r="D17" s="89">
        <f>E17/E1/B3</f>
        <v>4.3226720121669491</v>
      </c>
      <c r="E17" s="90">
        <f>E18+E19+E20+E21+E22+E23+E24+E25</f>
        <v>269444.25</v>
      </c>
      <c r="F17" s="17"/>
    </row>
    <row r="18" spans="1:10" s="3" customFormat="1" x14ac:dyDescent="0.3">
      <c r="A18" s="9" t="s">
        <v>60</v>
      </c>
      <c r="B18" s="24" t="s">
        <v>59</v>
      </c>
      <c r="C18" s="104" t="s">
        <v>23</v>
      </c>
      <c r="D18" s="10"/>
      <c r="E18" s="72">
        <f>1503.08+1130.48+1980.74+3565.49+1340.93+3473.25+1064.94</f>
        <v>14058.91</v>
      </c>
      <c r="F18" s="17"/>
    </row>
    <row r="19" spans="1:10" s="28" customFormat="1" x14ac:dyDescent="0.3">
      <c r="A19" s="9" t="s">
        <v>63</v>
      </c>
      <c r="B19" s="24" t="s">
        <v>59</v>
      </c>
      <c r="C19" s="104" t="s">
        <v>23</v>
      </c>
      <c r="D19" s="13"/>
      <c r="E19" s="72">
        <f>1946.26+2151.58+1537.94+1218.53</f>
        <v>6854.31</v>
      </c>
      <c r="F19" s="17"/>
    </row>
    <row r="20" spans="1:10" s="28" customFormat="1" x14ac:dyDescent="0.3">
      <c r="A20" s="9" t="s">
        <v>65</v>
      </c>
      <c r="B20" s="24" t="s">
        <v>64</v>
      </c>
      <c r="C20" s="104" t="s">
        <v>23</v>
      </c>
      <c r="D20" s="13"/>
      <c r="E20" s="72">
        <f>715.15+1510.55+667.81+727.94</f>
        <v>3621.45</v>
      </c>
      <c r="F20" s="17"/>
    </row>
    <row r="21" spans="1:10" s="28" customFormat="1" x14ac:dyDescent="0.3">
      <c r="A21" s="9" t="s">
        <v>53</v>
      </c>
      <c r="B21" s="24" t="s">
        <v>54</v>
      </c>
      <c r="C21" s="104" t="s">
        <v>23</v>
      </c>
      <c r="D21" s="10"/>
      <c r="E21" s="72">
        <v>6476.35</v>
      </c>
      <c r="F21" s="17"/>
    </row>
    <row r="22" spans="1:10" s="28" customFormat="1" x14ac:dyDescent="0.3">
      <c r="A22" s="9" t="s">
        <v>55</v>
      </c>
      <c r="B22" s="24" t="s">
        <v>54</v>
      </c>
      <c r="C22" s="104" t="s">
        <v>23</v>
      </c>
      <c r="D22" s="13"/>
      <c r="E22" s="72">
        <v>57012.25</v>
      </c>
      <c r="F22" s="17"/>
    </row>
    <row r="23" spans="1:10" s="28" customFormat="1" x14ac:dyDescent="0.3">
      <c r="A23" s="9" t="s">
        <v>62</v>
      </c>
      <c r="B23" s="24" t="s">
        <v>16</v>
      </c>
      <c r="C23" s="115" t="s">
        <v>23</v>
      </c>
      <c r="D23" s="114"/>
      <c r="E23" s="95">
        <v>1734.98</v>
      </c>
      <c r="F23" s="17"/>
    </row>
    <row r="24" spans="1:10" s="28" customFormat="1" x14ac:dyDescent="0.3">
      <c r="A24" s="9" t="s">
        <v>61</v>
      </c>
      <c r="B24" s="24" t="s">
        <v>17</v>
      </c>
      <c r="C24" s="115" t="s">
        <v>23</v>
      </c>
      <c r="D24" s="114"/>
      <c r="E24" s="95">
        <v>67680</v>
      </c>
      <c r="F24" s="17"/>
    </row>
    <row r="25" spans="1:10" s="28" customFormat="1" ht="16.2" thickBot="1" x14ac:dyDescent="0.35">
      <c r="A25" s="91" t="s">
        <v>56</v>
      </c>
      <c r="B25" s="92" t="s">
        <v>36</v>
      </c>
      <c r="C25" s="93" t="s">
        <v>23</v>
      </c>
      <c r="D25" s="94"/>
      <c r="E25" s="105">
        <v>112006</v>
      </c>
      <c r="F25" s="17"/>
    </row>
    <row r="26" spans="1:10" s="23" customFormat="1" ht="15.75" customHeight="1" thickBot="1" x14ac:dyDescent="0.35">
      <c r="A26" s="64" t="s">
        <v>52</v>
      </c>
      <c r="B26" s="65"/>
      <c r="C26" s="65" t="s">
        <v>23</v>
      </c>
      <c r="D26" s="84">
        <f>E26/E1/B3</f>
        <v>2.2312955618871606</v>
      </c>
      <c r="E26" s="111">
        <f>D45+D46</f>
        <v>139082.9</v>
      </c>
      <c r="F26" s="29"/>
      <c r="G26" s="30"/>
      <c r="H26" s="22"/>
      <c r="I26" s="22"/>
      <c r="J26" s="22"/>
    </row>
    <row r="27" spans="1:10" s="3" customFormat="1" ht="17.25" customHeight="1" thickBot="1" x14ac:dyDescent="0.35">
      <c r="A27" s="96" t="s">
        <v>8</v>
      </c>
      <c r="B27" s="97"/>
      <c r="C27" s="98" t="str">
        <f>C26</f>
        <v>руб</v>
      </c>
      <c r="D27" s="99">
        <f>D8+D9+D15+D16+D17+D26</f>
        <v>20.494358507880282</v>
      </c>
      <c r="E27" s="100">
        <f>E8+E9+E15+E16+E17+E26</f>
        <v>1277470.75</v>
      </c>
      <c r="F27" s="37"/>
      <c r="G27" s="2"/>
    </row>
    <row r="28" spans="1:10" s="23" customFormat="1" ht="16.2" thickBot="1" x14ac:dyDescent="0.35">
      <c r="A28" s="123" t="s">
        <v>28</v>
      </c>
      <c r="B28" s="124"/>
      <c r="C28" s="124"/>
      <c r="D28" s="50" t="s">
        <v>30</v>
      </c>
      <c r="E28" s="51" t="s">
        <v>31</v>
      </c>
      <c r="F28" s="31"/>
      <c r="G28" s="29"/>
      <c r="H28" s="52"/>
      <c r="I28" s="22"/>
      <c r="J28" s="22"/>
    </row>
    <row r="29" spans="1:10" s="56" customFormat="1" ht="15.75" customHeight="1" x14ac:dyDescent="0.3">
      <c r="A29" s="38" t="s">
        <v>49</v>
      </c>
      <c r="B29" s="27"/>
      <c r="C29" s="55" t="s">
        <v>27</v>
      </c>
      <c r="D29" s="116">
        <v>202046</v>
      </c>
      <c r="E29" s="68"/>
      <c r="F29" s="39"/>
    </row>
    <row r="30" spans="1:10" s="56" customFormat="1" x14ac:dyDescent="0.3">
      <c r="A30" s="11" t="s">
        <v>13</v>
      </c>
      <c r="B30" s="25"/>
      <c r="C30" s="57" t="s">
        <v>27</v>
      </c>
      <c r="D30" s="106">
        <f>10981/12*E1</f>
        <v>10981</v>
      </c>
      <c r="E30" s="69"/>
      <c r="F30" s="39"/>
    </row>
    <row r="31" spans="1:10" s="56" customFormat="1" x14ac:dyDescent="0.3">
      <c r="A31" s="11" t="s">
        <v>33</v>
      </c>
      <c r="B31" s="25"/>
      <c r="C31" s="57" t="str">
        <f>C30</f>
        <v>руб.</v>
      </c>
      <c r="D31" s="106">
        <v>0</v>
      </c>
      <c r="E31" s="69"/>
      <c r="F31" s="39"/>
      <c r="G31" s="63"/>
    </row>
    <row r="32" spans="1:10" s="56" customFormat="1" ht="15.75" customHeight="1" x14ac:dyDescent="0.3">
      <c r="A32" s="11" t="s">
        <v>37</v>
      </c>
      <c r="B32" s="25"/>
      <c r="C32" s="57" t="s">
        <v>27</v>
      </c>
      <c r="D32" s="106">
        <f>5533.68+6286.8+3497.14</f>
        <v>15317.619999999999</v>
      </c>
      <c r="E32" s="69"/>
      <c r="F32" s="40"/>
    </row>
    <row r="33" spans="1:10" s="58" customFormat="1" ht="16.2" x14ac:dyDescent="0.3">
      <c r="A33" s="11" t="s">
        <v>32</v>
      </c>
      <c r="B33" s="25"/>
      <c r="C33" s="57" t="s">
        <v>27</v>
      </c>
      <c r="D33" s="106">
        <f>B5</f>
        <v>1164995</v>
      </c>
      <c r="E33" s="69"/>
      <c r="F33" s="41"/>
    </row>
    <row r="34" spans="1:10" s="58" customFormat="1" ht="16.8" thickBot="1" x14ac:dyDescent="0.35">
      <c r="A34" s="53" t="str">
        <f>A27</f>
        <v>итого расходы</v>
      </c>
      <c r="B34" s="54"/>
      <c r="C34" s="59" t="str">
        <f>C27</f>
        <v>руб</v>
      </c>
      <c r="D34" s="70"/>
      <c r="E34" s="71">
        <f>E27</f>
        <v>1277470.75</v>
      </c>
      <c r="F34" s="41"/>
    </row>
    <row r="35" spans="1:10" s="62" customFormat="1" ht="15.75" customHeight="1" thickBot="1" x14ac:dyDescent="0.35">
      <c r="A35" s="76" t="s">
        <v>15</v>
      </c>
      <c r="B35" s="77"/>
      <c r="C35" s="78" t="s">
        <v>27</v>
      </c>
      <c r="D35" s="79">
        <f>D29+D30+D31+D32+D33-E34</f>
        <v>115868.87000000011</v>
      </c>
      <c r="E35" s="80"/>
      <c r="F35" s="42"/>
      <c r="G35" s="60"/>
      <c r="H35" s="61"/>
      <c r="I35" s="61"/>
      <c r="J35" s="61"/>
    </row>
    <row r="36" spans="1:10" s="3" customFormat="1" x14ac:dyDescent="0.3">
      <c r="A36" s="120" t="s">
        <v>44</v>
      </c>
      <c r="B36" s="121"/>
      <c r="C36" s="121"/>
      <c r="D36" s="121"/>
      <c r="E36" s="122"/>
      <c r="F36" s="43"/>
      <c r="G36" s="17"/>
      <c r="H36" s="17"/>
      <c r="I36" s="16"/>
      <c r="J36" s="16"/>
    </row>
    <row r="37" spans="1:10" s="28" customFormat="1" x14ac:dyDescent="0.3">
      <c r="A37" s="32" t="s">
        <v>25</v>
      </c>
      <c r="B37" s="118" t="s">
        <v>38</v>
      </c>
      <c r="C37" s="118" t="s">
        <v>29</v>
      </c>
      <c r="D37" s="125"/>
      <c r="E37" s="126"/>
      <c r="F37" s="17"/>
      <c r="G37" s="17"/>
      <c r="H37" s="17"/>
      <c r="I37" s="16"/>
      <c r="J37" s="16"/>
    </row>
    <row r="38" spans="1:10" s="28" customFormat="1" ht="62.4" x14ac:dyDescent="0.3">
      <c r="A38" s="9"/>
      <c r="B38" s="119"/>
      <c r="C38" s="107" t="s">
        <v>45</v>
      </c>
      <c r="D38" s="107" t="s">
        <v>39</v>
      </c>
      <c r="E38" s="81" t="s">
        <v>34</v>
      </c>
      <c r="F38" s="17"/>
      <c r="G38" s="17"/>
      <c r="H38" s="17"/>
      <c r="I38" s="16"/>
      <c r="J38" s="16"/>
    </row>
    <row r="39" spans="1:10" s="3" customFormat="1" ht="15.75" customHeight="1" x14ac:dyDescent="0.3">
      <c r="A39" s="21" t="s">
        <v>46</v>
      </c>
      <c r="B39" s="66">
        <v>1257375</v>
      </c>
      <c r="C39" s="66">
        <v>1211184</v>
      </c>
      <c r="D39" s="66"/>
      <c r="E39" s="67">
        <v>46191</v>
      </c>
      <c r="F39" s="44"/>
      <c r="G39" s="17"/>
      <c r="H39" s="17"/>
      <c r="I39" s="16"/>
      <c r="J39" s="16"/>
    </row>
    <row r="40" spans="1:10" s="3" customFormat="1" ht="15.75" customHeight="1" x14ac:dyDescent="0.3">
      <c r="A40" s="21" t="s">
        <v>47</v>
      </c>
      <c r="B40" s="66">
        <v>549845</v>
      </c>
      <c r="C40" s="66">
        <v>486018</v>
      </c>
      <c r="D40" s="66">
        <v>67214</v>
      </c>
      <c r="E40" s="67">
        <v>7653.1</v>
      </c>
      <c r="F40" s="44"/>
      <c r="G40" s="17"/>
      <c r="H40" s="17"/>
      <c r="I40" s="16"/>
      <c r="J40" s="16"/>
    </row>
    <row r="41" spans="1:10" s="3" customFormat="1" ht="15.75" customHeight="1" x14ac:dyDescent="0.3">
      <c r="A41" s="21" t="s">
        <v>40</v>
      </c>
      <c r="B41" s="66">
        <v>157083</v>
      </c>
      <c r="C41" s="66">
        <v>149092</v>
      </c>
      <c r="D41" s="66">
        <v>7887</v>
      </c>
      <c r="E41" s="67">
        <v>1990</v>
      </c>
      <c r="F41" s="44"/>
      <c r="G41" s="17"/>
      <c r="H41" s="17"/>
      <c r="I41" s="16"/>
      <c r="J41" s="16"/>
    </row>
    <row r="42" spans="1:10" s="3" customFormat="1" ht="15.75" customHeight="1" x14ac:dyDescent="0.3">
      <c r="A42" s="21" t="s">
        <v>41</v>
      </c>
      <c r="B42" s="66">
        <v>256935</v>
      </c>
      <c r="C42" s="66">
        <v>238783</v>
      </c>
      <c r="D42" s="66">
        <v>18285</v>
      </c>
      <c r="E42" s="67">
        <v>3325</v>
      </c>
      <c r="F42" s="44"/>
      <c r="G42" s="17"/>
      <c r="H42" s="17"/>
      <c r="I42" s="16"/>
      <c r="J42" s="16"/>
    </row>
    <row r="43" spans="1:10" s="3" customFormat="1" ht="15.75" customHeight="1" x14ac:dyDescent="0.3">
      <c r="A43" s="21" t="s">
        <v>42</v>
      </c>
      <c r="B43" s="66">
        <v>499722</v>
      </c>
      <c r="C43" s="66">
        <v>422078</v>
      </c>
      <c r="D43" s="66">
        <v>111089</v>
      </c>
      <c r="E43" s="67">
        <f>15426+137</f>
        <v>15563</v>
      </c>
      <c r="F43" s="44"/>
      <c r="G43" s="17"/>
      <c r="H43" s="17"/>
      <c r="I43" s="16"/>
      <c r="J43" s="16"/>
    </row>
    <row r="44" spans="1:10" s="3" customFormat="1" ht="15.75" customHeight="1" thickBot="1" x14ac:dyDescent="0.35">
      <c r="A44" s="108" t="s">
        <v>48</v>
      </c>
      <c r="B44" s="109">
        <v>243891</v>
      </c>
      <c r="C44" s="109">
        <v>243859</v>
      </c>
      <c r="D44" s="109"/>
      <c r="E44" s="110"/>
      <c r="F44" s="44"/>
      <c r="G44" s="17"/>
      <c r="H44" s="17"/>
      <c r="I44" s="16"/>
      <c r="J44" s="16"/>
    </row>
    <row r="45" spans="1:10" s="3" customFormat="1" ht="16.2" thickBot="1" x14ac:dyDescent="0.35">
      <c r="A45" s="18" t="s">
        <v>26</v>
      </c>
      <c r="B45" s="74">
        <f>SUM(B39:B44)</f>
        <v>2964851</v>
      </c>
      <c r="C45" s="74">
        <f>SUM(C39:C44)</f>
        <v>2751014</v>
      </c>
      <c r="D45" s="74">
        <f>SUM(D39:D44)</f>
        <v>204475</v>
      </c>
      <c r="E45" s="75">
        <f>SUM(E39:E43)</f>
        <v>74722.100000000006</v>
      </c>
      <c r="F45" s="82"/>
    </row>
    <row r="46" spans="1:10" s="56" customFormat="1" ht="15.75" customHeight="1" thickBot="1" x14ac:dyDescent="0.35">
      <c r="A46" s="101" t="s">
        <v>43</v>
      </c>
      <c r="B46" s="102"/>
      <c r="C46" s="102"/>
      <c r="D46" s="102">
        <f>B40+B41+B42+B43-C40-C41-C42-C43-D40-D41-D42-D43-E43-E40-E41-E42</f>
        <v>-65392.1</v>
      </c>
      <c r="E46" s="103"/>
      <c r="F46" s="45"/>
    </row>
    <row r="47" spans="1:10" s="1" customFormat="1" x14ac:dyDescent="0.3">
      <c r="A47" s="15" t="s">
        <v>9</v>
      </c>
      <c r="B47" s="4"/>
      <c r="C47" s="4"/>
      <c r="D47" s="4"/>
      <c r="E47" s="4"/>
      <c r="F47" s="4"/>
      <c r="G47" s="3"/>
      <c r="H47" s="3"/>
    </row>
  </sheetData>
  <mergeCells count="4">
    <mergeCell ref="B37:B38"/>
    <mergeCell ref="A36:E36"/>
    <mergeCell ref="A28:C28"/>
    <mergeCell ref="C37:E37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2020-02-20T11:35:52Z</cp:lastPrinted>
  <dcterms:created xsi:type="dcterms:W3CDTF">2016-04-22T06:39:22Z</dcterms:created>
  <dcterms:modified xsi:type="dcterms:W3CDTF">2020-03-06T06:29:59Z</dcterms:modified>
</cp:coreProperties>
</file>