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7" i="1" l="1"/>
  <c r="E23" i="1" l="1"/>
  <c r="D35" i="1" l="1"/>
  <c r="D33" i="1" l="1"/>
  <c r="E24" i="1" l="1"/>
  <c r="C34" i="1" l="1"/>
  <c r="D49" i="1" l="1"/>
  <c r="D48" i="1"/>
  <c r="E28" i="1" l="1"/>
  <c r="D28" i="1" s="1"/>
  <c r="D14" i="1" l="1"/>
  <c r="E19" i="1" l="1"/>
  <c r="E29" i="1" l="1"/>
  <c r="E48" i="1" l="1"/>
  <c r="C48" i="1"/>
  <c r="B48" i="1"/>
  <c r="E53" i="1" l="1"/>
  <c r="C30" i="1" l="1"/>
  <c r="A37" i="1"/>
  <c r="D36" i="1" l="1"/>
  <c r="D12" i="1"/>
  <c r="E16" i="1"/>
  <c r="D11" i="1"/>
  <c r="D10" i="1"/>
  <c r="D15" i="1"/>
  <c r="E8" i="1"/>
  <c r="D13" i="1"/>
  <c r="E9" i="1" l="1"/>
  <c r="E30" i="1" s="1"/>
  <c r="D17" i="1"/>
  <c r="D30" i="1" l="1"/>
  <c r="E37" i="1"/>
  <c r="E38" i="1" s="1"/>
</calcChain>
</file>

<file path=xl/sharedStrings.xml><?xml version="1.0" encoding="utf-8"?>
<sst xmlns="http://schemas.openxmlformats.org/spreadsheetml/2006/main" count="110" uniqueCount="74">
  <si>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</si>
  <si>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</si>
  <si>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</si>
  <si>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</si>
  <si>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</si>
  <si>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</si>
  <si>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</si>
  <si>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</si>
  <si>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</si>
  <si>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</si>
  <si>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</si>
  <si>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</si>
  <si>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</si>
  <si>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д.35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</si>
  <si>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</si>
  <si>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</si>
  <si>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</si>
  <si>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</si>
  <si>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</si>
  <si>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</si>
  <si>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</si>
  <si>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</si>
  <si>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</si>
  <si>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</si>
  <si>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</si>
  <si>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</si>
  <si>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</si>
  <si>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</si>
  <si>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</si>
  <si>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</si>
  <si>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</si>
  <si>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</si>
  <si>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</si>
  <si>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</si>
  <si>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</si>
  <si>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</si>
  <si>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</si>
  <si>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</si>
  <si>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</si>
  <si>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</si>
  <si>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</si>
  <si>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</si>
  <si>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</si>
  <si>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</si>
  <si>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</si>
  <si>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</si>
  <si>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</si>
  <si>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</si>
  <si>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</si>
  <si>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</si>
  <si>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 Обслуживание спецсчета</t>
  </si>
  <si>
    <t>Тариф на 1 кв.м., руб</t>
  </si>
  <si>
    <t>январь</t>
  </si>
  <si>
    <t>февраль</t>
  </si>
  <si>
    <t>работы на общедомовой системе канализации кв.33</t>
  </si>
  <si>
    <t>замена мусороприемных клапанов в п.2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</si>
  <si>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</si>
  <si>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</si>
  <si>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июль</t>
  </si>
  <si>
    <t>Получено средств от сдачи металлолома</t>
  </si>
  <si>
    <t>работы по технич.диагностированию внутридомов.газового оборудования</t>
  </si>
  <si>
    <t>ремонт крыльца нежилого помещения</t>
  </si>
  <si>
    <t>ремонт и обследование лифтов п.1,2,3</t>
  </si>
  <si>
    <t>изготовление проектно-сметной документации на кровлю</t>
  </si>
  <si>
    <t>работы на общедомовой системе электроснабжения кв.10, п.3</t>
  </si>
  <si>
    <t>косметич.ремонт п.2 после пожара</t>
  </si>
  <si>
    <t>замена разводки эл/питания в электрощитке 8 эт</t>
  </si>
  <si>
    <t>декабрь</t>
  </si>
  <si>
    <t>работы на общедомовой системе отопления кв.13,30,2</t>
  </si>
  <si>
    <t>авг,сент,дек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</si>
  <si>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</si>
  <si>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</si>
  <si>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</si>
  <si>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 (капит.ремонт кровли)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</si>
</sst>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3" fillId="0" borderId="0" xfId="0" applyFont="1" applyFill="1" applyBorder="1"/>
    <xf numFmtId="0" fontId="2" fillId="0" borderId="0" xfId="0" applyFont="1" applyFill="1" applyBorder="1"/>
    <xf numFmtId="0" fontId="4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2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1" fillId="0" borderId="0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3" fillId="0" borderId="11" xfId="1" applyNumberFormat="1" applyFont="1" applyFill="1" applyBorder="1" applyAlignment="1">
      <alignment vertical="top" wrapText="1"/>
    </xf>
    <xf numFmtId="165" fontId="3" fillId="0" borderId="10" xfId="1" applyNumberFormat="1" applyFont="1" applyFill="1" applyBorder="1" applyAlignment="1">
      <alignment vertical="top"/>
    </xf>
    <xf numFmtId="165" fontId="3" fillId="0" borderId="11" xfId="1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165" fontId="7" fillId="2" borderId="10" xfId="1" applyNumberFormat="1" applyFont="1" applyFill="1" applyBorder="1" applyAlignment="1">
      <alignment vertical="top" wrapText="1"/>
    </xf>
    <xf numFmtId="165" fontId="7" fillId="2" borderId="11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0" xfId="0" applyNumberFormat="1" applyFont="1" applyFill="1" applyAlignment="1">
      <alignment horizontal="right" vertical="top" wrapText="1"/>
    </xf>
    <xf numFmtId="2" fontId="4" fillId="0" borderId="1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1" fontId="3" fillId="2" borderId="10" xfId="0" applyNumberFormat="1" applyFont="1" applyFill="1" applyBorder="1" applyAlignment="1">
      <alignment vertical="top" wrapText="1"/>
    </xf>
    <xf numFmtId="1" fontId="4" fillId="2" borderId="10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vertical="top" wrapText="1"/>
    </xf>
    <xf numFmtId="165" fontId="3" fillId="2" borderId="10" xfId="1" applyNumberFormat="1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vertical="top" wrapText="1"/>
    </xf>
    <xf numFmtId="165" fontId="5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23" xfId="0" applyNumberFormat="1" applyFont="1" applyFill="1" applyBorder="1" applyAlignment="1">
      <alignment vertical="top" wrapText="1"/>
    </xf>
    <xf numFmtId="165" fontId="4" fillId="0" borderId="24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9" xfId="0" applyNumberFormat="1" applyFont="1" applyFill="1" applyBorder="1" applyAlignment="1">
      <alignment vertical="top" wrapText="1"/>
    </xf>
    <xf numFmtId="165" fontId="4" fillId="0" borderId="20" xfId="1" applyNumberFormat="1" applyFont="1" applyFill="1" applyBorder="1" applyAlignment="1">
      <alignment vertical="top"/>
    </xf>
    <xf numFmtId="165" fontId="4" fillId="0" borderId="21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7" fillId="0" borderId="0" xfId="0" applyFont="1" applyFill="1" applyAlignment="1">
      <alignment vertical="top" wrapText="1"/>
    </xf>
    <xf numFmtId="0" fontId="11" fillId="0" borderId="0" xfId="0" applyFont="1" applyAlignment="1"/>
    <xf numFmtId="1" fontId="4" fillId="0" borderId="0" xfId="0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11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34" zoomScale="75" zoomScaleNormal="75" workbookViewId="0">
      <selection activeCell="F41" sqref="F41:F50"/>
    </sheetView>
  </sheetViews>
  <sheetFormatPr defaultRowHeight="15.6" x14ac:dyDescent="0.3"/>
  <cols>
    <col min="1" max="1" width="79" style="7" customWidth="1"/>
    <col min="2" max="2" width="15" style="7" customWidth="1"/>
    <col min="3" max="3" width="13.6640625" style="7" customWidth="1"/>
    <col min="4" max="4" width="14.109375" style="7" customWidth="1"/>
    <col min="5" max="5" width="14.44140625" style="7" customWidth="1"/>
    <col min="6" max="6" width="9.88671875" style="7" bestFit="1" customWidth="1"/>
    <col min="7" max="7" width="9.109375" style="15"/>
  </cols>
  <sheetData>
    <row r="1" spans="1:10" s="22" customFormat="1" ht="31.2" x14ac:dyDescent="0.3">
      <c r="A1" s="39" t="s">
        <v>9</v>
      </c>
      <c r="B1" s="7"/>
      <c r="C1" s="7">
        <v>2019</v>
      </c>
      <c r="D1" s="40" t="s">
        <v>19</v>
      </c>
      <c r="E1" s="40">
        <v>12</v>
      </c>
      <c r="F1" s="7"/>
      <c r="G1" s="15"/>
    </row>
    <row r="2" spans="1:10" s="22" customFormat="1" ht="15.75" customHeight="1" x14ac:dyDescent="0.3">
      <c r="A2" s="41" t="s">
        <v>13</v>
      </c>
      <c r="B2" s="7"/>
      <c r="C2" s="7"/>
      <c r="D2" s="7"/>
      <c r="E2" s="42"/>
      <c r="F2" s="7"/>
      <c r="G2" s="15"/>
    </row>
    <row r="3" spans="1:10" s="22" customFormat="1" x14ac:dyDescent="0.3">
      <c r="A3" s="7" t="s">
        <v>21</v>
      </c>
      <c r="B3" s="7">
        <v>6096.3</v>
      </c>
      <c r="C3" s="7"/>
      <c r="D3" s="7"/>
      <c r="E3" s="88"/>
      <c r="F3" s="7"/>
      <c r="G3" s="15"/>
    </row>
    <row r="4" spans="1:10" s="22" customFormat="1" x14ac:dyDescent="0.3">
      <c r="A4" s="7" t="s">
        <v>51</v>
      </c>
      <c r="B4" s="7">
        <v>17.88</v>
      </c>
      <c r="C4" s="7">
        <v>17.93</v>
      </c>
      <c r="D4" s="7"/>
      <c r="E4" s="7"/>
      <c r="F4" s="7"/>
      <c r="G4" s="15"/>
    </row>
    <row r="5" spans="1:10" s="22" customFormat="1" ht="18" customHeight="1" x14ac:dyDescent="0.3">
      <c r="A5" s="7" t="s">
        <v>17</v>
      </c>
      <c r="B5" s="125">
        <v>1309637</v>
      </c>
      <c r="C5" s="43"/>
      <c r="D5" s="43"/>
      <c r="E5" s="7"/>
      <c r="F5" s="43"/>
      <c r="G5" s="7"/>
    </row>
    <row r="6" spans="1:10" s="22" customFormat="1" ht="16.2" thickBot="1" x14ac:dyDescent="0.35">
      <c r="A6" s="7" t="s">
        <v>0</v>
      </c>
      <c r="B6" s="7">
        <v>97.47</v>
      </c>
      <c r="C6" s="7"/>
      <c r="D6" s="7"/>
      <c r="E6" s="7"/>
      <c r="F6" s="43"/>
      <c r="G6" s="15"/>
    </row>
    <row r="7" spans="1:10" s="23" customFormat="1" ht="62.4" x14ac:dyDescent="0.3">
      <c r="A7" s="4" t="s">
        <v>1</v>
      </c>
      <c r="B7" s="6" t="s">
        <v>10</v>
      </c>
      <c r="C7" s="6" t="s">
        <v>15</v>
      </c>
      <c r="D7" s="6" t="s">
        <v>18</v>
      </c>
      <c r="E7" s="5" t="s">
        <v>16</v>
      </c>
      <c r="F7" s="8"/>
      <c r="G7" s="16"/>
    </row>
    <row r="8" spans="1:10" s="22" customFormat="1" ht="15.75" customHeight="1" x14ac:dyDescent="0.3">
      <c r="A8" s="9" t="s">
        <v>2</v>
      </c>
      <c r="B8" s="27" t="s">
        <v>11</v>
      </c>
      <c r="C8" s="108" t="s">
        <v>20</v>
      </c>
      <c r="D8" s="10">
        <v>1.02</v>
      </c>
      <c r="E8" s="75">
        <f>D8*B3*E1</f>
        <v>74618.712</v>
      </c>
      <c r="F8" s="7"/>
      <c r="G8" s="15"/>
    </row>
    <row r="9" spans="1:10" s="22" customFormat="1" ht="46.8" x14ac:dyDescent="0.3">
      <c r="A9" s="9" t="s">
        <v>3</v>
      </c>
      <c r="B9" s="27" t="s">
        <v>11</v>
      </c>
      <c r="C9" s="108" t="s">
        <v>20</v>
      </c>
      <c r="D9" s="10">
        <f>5.4+D10+D11+D12+D13+D14+0.06</f>
        <v>7.5474683551225059</v>
      </c>
      <c r="E9" s="75">
        <f>D9*E1*B3</f>
        <v>552139.576</v>
      </c>
      <c r="F9" s="7"/>
      <c r="G9" s="15"/>
    </row>
    <row r="10" spans="1:10" s="22" customFormat="1" ht="15.75" customHeight="1" x14ac:dyDescent="0.3">
      <c r="A10" s="11" t="s">
        <v>4</v>
      </c>
      <c r="B10" s="27"/>
      <c r="C10" s="108" t="s">
        <v>20</v>
      </c>
      <c r="D10" s="10">
        <f>E10/E1/B3</f>
        <v>8.8031538255444547E-2</v>
      </c>
      <c r="E10" s="75">
        <v>6440</v>
      </c>
      <c r="F10" s="7"/>
      <c r="G10" s="15"/>
    </row>
    <row r="11" spans="1:10" s="22" customFormat="1" ht="15.75" customHeight="1" x14ac:dyDescent="0.3">
      <c r="A11" s="11" t="s">
        <v>5</v>
      </c>
      <c r="B11" s="27"/>
      <c r="C11" s="108" t="s">
        <v>20</v>
      </c>
      <c r="D11" s="10">
        <f>E11/E1/B3</f>
        <v>6.7117213173017512E-2</v>
      </c>
      <c r="E11" s="75">
        <v>4910</v>
      </c>
      <c r="F11" s="7"/>
      <c r="G11" s="15"/>
    </row>
    <row r="12" spans="1:10" s="22" customFormat="1" ht="15.75" customHeight="1" x14ac:dyDescent="0.3">
      <c r="A12" s="11" t="s">
        <v>29</v>
      </c>
      <c r="B12" s="27"/>
      <c r="C12" s="108" t="s">
        <v>20</v>
      </c>
      <c r="D12" s="10">
        <f>E12/E1/B3</f>
        <v>0</v>
      </c>
      <c r="E12" s="75"/>
      <c r="F12" s="7"/>
      <c r="G12" s="15"/>
    </row>
    <row r="13" spans="1:10" s="22" customFormat="1" ht="15.75" customHeight="1" x14ac:dyDescent="0.3">
      <c r="A13" s="11" t="s">
        <v>6</v>
      </c>
      <c r="B13" s="27"/>
      <c r="C13" s="108" t="s">
        <v>20</v>
      </c>
      <c r="D13" s="10">
        <f>E13/B3/E1</f>
        <v>1.9104484140653619</v>
      </c>
      <c r="E13" s="75">
        <v>139760</v>
      </c>
      <c r="F13" s="7"/>
      <c r="G13" s="15"/>
    </row>
    <row r="14" spans="1:10" s="117" customFormat="1" x14ac:dyDescent="0.3">
      <c r="A14" s="11" t="s">
        <v>56</v>
      </c>
      <c r="B14" s="90"/>
      <c r="C14" s="115" t="s">
        <v>20</v>
      </c>
      <c r="D14" s="10">
        <f>E14/B3/E1</f>
        <v>2.187118962868188E-2</v>
      </c>
      <c r="E14" s="75">
        <v>1600</v>
      </c>
      <c r="F14" s="13"/>
      <c r="G14" s="13"/>
      <c r="H14" s="50"/>
      <c r="I14" s="116"/>
      <c r="J14" s="116"/>
    </row>
    <row r="15" spans="1:10" s="22" customFormat="1" ht="46.8" x14ac:dyDescent="0.3">
      <c r="A15" s="9" t="s">
        <v>57</v>
      </c>
      <c r="B15" s="27" t="s">
        <v>11</v>
      </c>
      <c r="C15" s="108" t="s">
        <v>20</v>
      </c>
      <c r="D15" s="10">
        <f>E15/E1/B3</f>
        <v>5.4377245214310319</v>
      </c>
      <c r="E15" s="75">
        <f>9750*3.4*E1</f>
        <v>397800</v>
      </c>
      <c r="F15" s="7"/>
      <c r="G15" s="15"/>
    </row>
    <row r="16" spans="1:10" s="22" customFormat="1" ht="31.8" thickBot="1" x14ac:dyDescent="0.35">
      <c r="A16" s="29" t="s">
        <v>47</v>
      </c>
      <c r="B16" s="30" t="s">
        <v>11</v>
      </c>
      <c r="C16" s="31" t="s">
        <v>20</v>
      </c>
      <c r="D16" s="14">
        <v>0.49</v>
      </c>
      <c r="E16" s="76">
        <f>D16*E1*B3</f>
        <v>35846.243999999999</v>
      </c>
      <c r="F16" s="7"/>
      <c r="G16" s="15"/>
    </row>
    <row r="17" spans="1:10" s="22" customFormat="1" x14ac:dyDescent="0.3">
      <c r="A17" s="35" t="s">
        <v>48</v>
      </c>
      <c r="B17" s="36"/>
      <c r="C17" s="36"/>
      <c r="D17" s="37">
        <f>E17/E1/B3</f>
        <v>3.9840541257265336</v>
      </c>
      <c r="E17" s="77">
        <f>E18+E19+E20+E21+E22+E23+E24+E25+E26+E27</f>
        <v>291455.87</v>
      </c>
      <c r="F17" s="7"/>
      <c r="G17" s="15"/>
    </row>
    <row r="18" spans="1:10" s="24" customFormat="1" ht="15.75" customHeight="1" x14ac:dyDescent="0.3">
      <c r="A18" s="9" t="s">
        <v>65</v>
      </c>
      <c r="B18" s="27" t="s">
        <v>52</v>
      </c>
      <c r="C18" s="108" t="s">
        <v>20</v>
      </c>
      <c r="D18" s="12"/>
      <c r="E18" s="75">
        <v>128251.27</v>
      </c>
      <c r="F18" s="41"/>
      <c r="G18" s="17"/>
    </row>
    <row r="19" spans="1:10" s="52" customFormat="1" x14ac:dyDescent="0.3">
      <c r="A19" s="9" t="s">
        <v>64</v>
      </c>
      <c r="B19" s="27" t="s">
        <v>53</v>
      </c>
      <c r="C19" s="108" t="s">
        <v>20</v>
      </c>
      <c r="D19" s="12"/>
      <c r="E19" s="75">
        <f>881.05+1207.15</f>
        <v>2088.1999999999998</v>
      </c>
      <c r="F19" s="7"/>
      <c r="G19" s="15"/>
    </row>
    <row r="20" spans="1:10" s="52" customFormat="1" x14ac:dyDescent="0.3">
      <c r="A20" s="9" t="s">
        <v>54</v>
      </c>
      <c r="B20" s="27" t="s">
        <v>53</v>
      </c>
      <c r="C20" s="108" t="s">
        <v>20</v>
      </c>
      <c r="D20" s="10"/>
      <c r="E20" s="75">
        <v>1691.15</v>
      </c>
      <c r="F20" s="7"/>
      <c r="G20" s="15"/>
    </row>
    <row r="21" spans="1:10" s="52" customFormat="1" x14ac:dyDescent="0.3">
      <c r="A21" s="9" t="s">
        <v>55</v>
      </c>
      <c r="B21" s="27" t="s">
        <v>53</v>
      </c>
      <c r="C21" s="108" t="s">
        <v>20</v>
      </c>
      <c r="D21" s="10"/>
      <c r="E21" s="75">
        <v>12848.68</v>
      </c>
      <c r="F21" s="7"/>
      <c r="G21" s="15"/>
    </row>
    <row r="22" spans="1:10" s="24" customFormat="1" x14ac:dyDescent="0.3">
      <c r="A22" s="9" t="s">
        <v>63</v>
      </c>
      <c r="B22" s="27" t="s">
        <v>58</v>
      </c>
      <c r="C22" s="108" t="s">
        <v>20</v>
      </c>
      <c r="D22" s="12"/>
      <c r="E22" s="75">
        <v>44800</v>
      </c>
      <c r="F22" s="41"/>
      <c r="G22" s="17"/>
    </row>
    <row r="23" spans="1:10" s="52" customFormat="1" x14ac:dyDescent="0.3">
      <c r="A23" s="9" t="s">
        <v>68</v>
      </c>
      <c r="B23" s="27" t="s">
        <v>69</v>
      </c>
      <c r="C23" s="108" t="s">
        <v>20</v>
      </c>
      <c r="D23" s="12"/>
      <c r="E23" s="75">
        <f>570.13+1035.63+1407.61</f>
        <v>3013.37</v>
      </c>
      <c r="F23" s="7"/>
      <c r="G23" s="15"/>
    </row>
    <row r="24" spans="1:10" s="52" customFormat="1" x14ac:dyDescent="0.3">
      <c r="A24" s="9" t="s">
        <v>60</v>
      </c>
      <c r="B24" s="27" t="s">
        <v>32</v>
      </c>
      <c r="C24" s="108" t="s">
        <v>20</v>
      </c>
      <c r="D24" s="10"/>
      <c r="E24" s="75">
        <f>45600</f>
        <v>45600</v>
      </c>
      <c r="F24" s="7"/>
      <c r="G24" s="15"/>
    </row>
    <row r="25" spans="1:10" s="52" customFormat="1" x14ac:dyDescent="0.3">
      <c r="A25" s="9" t="s">
        <v>61</v>
      </c>
      <c r="B25" s="27" t="s">
        <v>32</v>
      </c>
      <c r="C25" s="108" t="s">
        <v>20</v>
      </c>
      <c r="D25" s="10"/>
      <c r="E25" s="75">
        <v>9917.25</v>
      </c>
      <c r="F25" s="7"/>
      <c r="G25" s="15"/>
    </row>
    <row r="26" spans="1:10" s="52" customFormat="1" x14ac:dyDescent="0.3">
      <c r="A26" s="9" t="s">
        <v>62</v>
      </c>
      <c r="B26" s="27" t="s">
        <v>32</v>
      </c>
      <c r="C26" s="108" t="s">
        <v>20</v>
      </c>
      <c r="D26" s="10"/>
      <c r="E26" s="75">
        <v>36000</v>
      </c>
      <c r="F26" s="7"/>
      <c r="G26" s="15"/>
    </row>
    <row r="27" spans="1:10" s="52" customFormat="1" ht="16.2" thickBot="1" x14ac:dyDescent="0.35">
      <c r="A27" s="9" t="s">
        <v>66</v>
      </c>
      <c r="B27" s="27" t="s">
        <v>67</v>
      </c>
      <c r="C27" s="108" t="s">
        <v>20</v>
      </c>
      <c r="D27" s="10"/>
      <c r="E27" s="75">
        <v>7245.95</v>
      </c>
      <c r="F27" s="7"/>
      <c r="G27" s="15"/>
    </row>
    <row r="28" spans="1:10" s="20" customFormat="1" ht="15.75" customHeight="1" thickBot="1" x14ac:dyDescent="0.35">
      <c r="A28" s="67" t="s">
        <v>49</v>
      </c>
      <c r="B28" s="68"/>
      <c r="C28" s="68" t="s">
        <v>20</v>
      </c>
      <c r="D28" s="89">
        <f>E28/E1/B3</f>
        <v>1.3978424071431303</v>
      </c>
      <c r="E28" s="78">
        <f>D48+D49</f>
        <v>102260</v>
      </c>
      <c r="F28" s="25"/>
      <c r="G28" s="26"/>
      <c r="H28" s="19"/>
      <c r="I28" s="19"/>
      <c r="J28" s="19"/>
    </row>
    <row r="29" spans="1:10" s="22" customFormat="1" ht="16.2" thickBot="1" x14ac:dyDescent="0.35">
      <c r="A29" s="91" t="s">
        <v>50</v>
      </c>
      <c r="B29" s="97" t="s">
        <v>11</v>
      </c>
      <c r="C29" s="98" t="s">
        <v>20</v>
      </c>
      <c r="D29" s="109">
        <v>0.2</v>
      </c>
      <c r="E29" s="110">
        <f>D29*E1*B3</f>
        <v>14631.120000000003</v>
      </c>
      <c r="F29" s="3"/>
      <c r="G29" s="2"/>
      <c r="H29" s="2"/>
      <c r="I29" s="2"/>
    </row>
    <row r="30" spans="1:10" s="22" customFormat="1" ht="16.2" thickBot="1" x14ac:dyDescent="0.35">
      <c r="A30" s="92" t="s">
        <v>7</v>
      </c>
      <c r="B30" s="93"/>
      <c r="C30" s="94" t="str">
        <f>C20</f>
        <v>руб</v>
      </c>
      <c r="D30" s="95">
        <f>D8+D9+D15+D16+D17+D28+D29</f>
        <v>20.077089409423198</v>
      </c>
      <c r="E30" s="96">
        <f>E8+E9+E15+E16+E17+E28+E29</f>
        <v>1468751.5219999999</v>
      </c>
      <c r="F30" s="44"/>
      <c r="G30" s="18"/>
    </row>
    <row r="31" spans="1:10" s="20" customFormat="1" ht="16.2" thickBot="1" x14ac:dyDescent="0.35">
      <c r="A31" s="133" t="s">
        <v>25</v>
      </c>
      <c r="B31" s="134"/>
      <c r="C31" s="134"/>
      <c r="D31" s="53" t="s">
        <v>27</v>
      </c>
      <c r="E31" s="54" t="s">
        <v>28</v>
      </c>
      <c r="F31" s="34"/>
      <c r="G31" s="25"/>
      <c r="H31" s="55"/>
      <c r="I31" s="19"/>
      <c r="J31" s="19"/>
    </row>
    <row r="32" spans="1:10" s="60" customFormat="1" x14ac:dyDescent="0.3">
      <c r="A32" s="45" t="s">
        <v>46</v>
      </c>
      <c r="B32" s="32"/>
      <c r="C32" s="58" t="s">
        <v>24</v>
      </c>
      <c r="D32" s="123">
        <v>25133</v>
      </c>
      <c r="E32" s="71"/>
      <c r="F32" s="46"/>
      <c r="G32" s="59"/>
    </row>
    <row r="33" spans="1:10" s="60" customFormat="1" x14ac:dyDescent="0.3">
      <c r="A33" s="11" t="s">
        <v>12</v>
      </c>
      <c r="B33" s="28"/>
      <c r="C33" s="61" t="s">
        <v>24</v>
      </c>
      <c r="D33" s="124">
        <f>21212/12*E1</f>
        <v>21212</v>
      </c>
      <c r="E33" s="72"/>
      <c r="F33" s="46"/>
      <c r="G33" s="59"/>
    </row>
    <row r="34" spans="1:10" s="60" customFormat="1" x14ac:dyDescent="0.3">
      <c r="A34" s="11" t="s">
        <v>59</v>
      </c>
      <c r="B34" s="28"/>
      <c r="C34" s="61" t="str">
        <f>C33</f>
        <v>руб.</v>
      </c>
      <c r="D34" s="124">
        <v>3288.3</v>
      </c>
      <c r="E34" s="72"/>
      <c r="F34" s="118"/>
      <c r="G34" s="119"/>
    </row>
    <row r="35" spans="1:10" s="60" customFormat="1" ht="15.75" customHeight="1" x14ac:dyDescent="0.3">
      <c r="A35" s="11" t="s">
        <v>33</v>
      </c>
      <c r="B35" s="28"/>
      <c r="C35" s="61" t="s">
        <v>24</v>
      </c>
      <c r="D35" s="124">
        <f>3660.3+2916.9+2357.64</f>
        <v>8934.84</v>
      </c>
      <c r="E35" s="72"/>
      <c r="F35" s="47"/>
      <c r="G35" s="59"/>
    </row>
    <row r="36" spans="1:10" s="63" customFormat="1" ht="15.75" customHeight="1" x14ac:dyDescent="0.3">
      <c r="A36" s="11" t="s">
        <v>30</v>
      </c>
      <c r="B36" s="28"/>
      <c r="C36" s="61" t="s">
        <v>24</v>
      </c>
      <c r="D36" s="124">
        <f>B5</f>
        <v>1309637</v>
      </c>
      <c r="E36" s="72"/>
      <c r="F36" s="107"/>
      <c r="G36" s="62"/>
    </row>
    <row r="37" spans="1:10" s="63" customFormat="1" ht="15.75" customHeight="1" thickBot="1" x14ac:dyDescent="0.35">
      <c r="A37" s="56" t="str">
        <f>A30</f>
        <v>итого расходы</v>
      </c>
      <c r="B37" s="57"/>
      <c r="C37" s="81" t="s">
        <v>24</v>
      </c>
      <c r="D37" s="73"/>
      <c r="E37" s="74">
        <f>E30</f>
        <v>1468751.5219999999</v>
      </c>
      <c r="F37" s="48"/>
      <c r="G37" s="62"/>
    </row>
    <row r="38" spans="1:10" s="66" customFormat="1" ht="15.75" customHeight="1" thickBot="1" x14ac:dyDescent="0.35">
      <c r="A38" s="82" t="s">
        <v>14</v>
      </c>
      <c r="B38" s="83"/>
      <c r="C38" s="84" t="s">
        <v>24</v>
      </c>
      <c r="D38" s="85"/>
      <c r="E38" s="86">
        <f>D32+D33+D34+D35+D36-E37</f>
        <v>-100546.38199999998</v>
      </c>
      <c r="F38" s="49"/>
      <c r="G38" s="64"/>
      <c r="H38" s="65"/>
      <c r="I38" s="65"/>
      <c r="J38" s="65"/>
    </row>
    <row r="39" spans="1:10" s="22" customFormat="1" x14ac:dyDescent="0.3">
      <c r="A39" s="130" t="s">
        <v>42</v>
      </c>
      <c r="B39" s="131"/>
      <c r="C39" s="131"/>
      <c r="D39" s="131"/>
      <c r="E39" s="132"/>
      <c r="F39" s="50"/>
      <c r="G39" s="3"/>
      <c r="H39" s="3"/>
      <c r="I39" s="2"/>
      <c r="J39" s="2"/>
    </row>
    <row r="40" spans="1:10" s="52" customFormat="1" x14ac:dyDescent="0.3">
      <c r="A40" s="38" t="s">
        <v>22</v>
      </c>
      <c r="B40" s="128" t="s">
        <v>34</v>
      </c>
      <c r="C40" s="128" t="s">
        <v>26</v>
      </c>
      <c r="D40" s="135"/>
      <c r="E40" s="136"/>
      <c r="F40" s="3"/>
      <c r="G40" s="3"/>
      <c r="H40" s="3"/>
      <c r="I40" s="2"/>
      <c r="J40" s="2"/>
    </row>
    <row r="41" spans="1:10" s="52" customFormat="1" ht="62.4" x14ac:dyDescent="0.3">
      <c r="A41" s="9"/>
      <c r="B41" s="129"/>
      <c r="C41" s="111" t="s">
        <v>35</v>
      </c>
      <c r="D41" s="111" t="s">
        <v>36</v>
      </c>
      <c r="E41" s="87" t="s">
        <v>31</v>
      </c>
      <c r="F41" s="3"/>
      <c r="G41" s="3"/>
      <c r="H41" s="3"/>
      <c r="I41" s="2"/>
      <c r="J41" s="2"/>
    </row>
    <row r="42" spans="1:10" s="22" customFormat="1" ht="15.75" customHeight="1" x14ac:dyDescent="0.3">
      <c r="A42" s="21" t="s">
        <v>43</v>
      </c>
      <c r="B42" s="69">
        <v>1340926</v>
      </c>
      <c r="C42" s="69">
        <v>1340926</v>
      </c>
      <c r="D42" s="69"/>
      <c r="E42" s="70"/>
      <c r="F42" s="51"/>
      <c r="G42" s="3"/>
      <c r="H42" s="3"/>
      <c r="I42" s="2"/>
      <c r="J42" s="2"/>
    </row>
    <row r="43" spans="1:10" s="22" customFormat="1" ht="15.75" customHeight="1" x14ac:dyDescent="0.3">
      <c r="A43" s="21" t="s">
        <v>44</v>
      </c>
      <c r="B43" s="69">
        <v>491448</v>
      </c>
      <c r="C43" s="69">
        <v>461287</v>
      </c>
      <c r="D43" s="69">
        <v>43593</v>
      </c>
      <c r="E43" s="70"/>
      <c r="F43" s="51"/>
      <c r="G43" s="3"/>
      <c r="H43" s="3"/>
      <c r="I43" s="2"/>
      <c r="J43" s="2"/>
    </row>
    <row r="44" spans="1:10" s="22" customFormat="1" ht="15.75" customHeight="1" x14ac:dyDescent="0.3">
      <c r="A44" s="21" t="s">
        <v>37</v>
      </c>
      <c r="B44" s="69">
        <v>140665</v>
      </c>
      <c r="C44" s="69">
        <v>136730</v>
      </c>
      <c r="D44" s="69">
        <v>5107</v>
      </c>
      <c r="E44" s="70"/>
      <c r="F44" s="51"/>
      <c r="G44" s="3"/>
      <c r="H44" s="3"/>
      <c r="I44" s="2"/>
      <c r="J44" s="2"/>
    </row>
    <row r="45" spans="1:10" s="22" customFormat="1" ht="15.75" customHeight="1" x14ac:dyDescent="0.3">
      <c r="A45" s="21" t="s">
        <v>38</v>
      </c>
      <c r="B45" s="69">
        <v>229711</v>
      </c>
      <c r="C45" s="69">
        <v>221279</v>
      </c>
      <c r="D45" s="69">
        <v>11838</v>
      </c>
      <c r="E45" s="70"/>
      <c r="F45" s="51"/>
      <c r="G45" s="3"/>
      <c r="H45" s="3"/>
      <c r="I45" s="2"/>
      <c r="J45" s="2"/>
    </row>
    <row r="46" spans="1:10" s="22" customFormat="1" ht="15.75" customHeight="1" x14ac:dyDescent="0.3">
      <c r="A46" s="21" t="s">
        <v>39</v>
      </c>
      <c r="B46" s="69">
        <v>483308</v>
      </c>
      <c r="C46" s="69">
        <v>423302</v>
      </c>
      <c r="D46" s="69">
        <v>71919</v>
      </c>
      <c r="E46" s="70">
        <v>274</v>
      </c>
      <c r="F46" s="51"/>
      <c r="G46" s="3"/>
      <c r="H46" s="3"/>
      <c r="I46" s="2"/>
      <c r="J46" s="2"/>
    </row>
    <row r="47" spans="1:10" s="22" customFormat="1" ht="15.75" customHeight="1" thickBot="1" x14ac:dyDescent="0.35">
      <c r="A47" s="112" t="s">
        <v>45</v>
      </c>
      <c r="B47" s="113">
        <v>243891</v>
      </c>
      <c r="C47" s="113">
        <v>243859</v>
      </c>
      <c r="D47" s="113"/>
      <c r="E47" s="114"/>
      <c r="F47" s="51"/>
      <c r="G47" s="3"/>
      <c r="H47" s="3"/>
      <c r="I47" s="2"/>
      <c r="J47" s="2"/>
    </row>
    <row r="48" spans="1:10" s="22" customFormat="1" ht="16.2" thickBot="1" x14ac:dyDescent="0.35">
      <c r="A48" s="33" t="s">
        <v>23</v>
      </c>
      <c r="B48" s="79">
        <f>SUM(B42:B47)</f>
        <v>2929949</v>
      </c>
      <c r="C48" s="79">
        <f>SUM(C42:C47)</f>
        <v>2827383</v>
      </c>
      <c r="D48" s="79">
        <f>SUM(D42:D47)</f>
        <v>132457</v>
      </c>
      <c r="E48" s="80">
        <f>SUM(E42:E46)</f>
        <v>274</v>
      </c>
      <c r="F48" s="46"/>
    </row>
    <row r="49" spans="1:8" s="60" customFormat="1" ht="15.75" customHeight="1" thickBot="1" x14ac:dyDescent="0.35">
      <c r="A49" s="99" t="s">
        <v>40</v>
      </c>
      <c r="B49" s="100"/>
      <c r="C49" s="100"/>
      <c r="D49" s="100">
        <f>B43+B44+B45+B46-C43-C44-C45-C46-D43-D44-D45-D46-E46-E43-E44-E45</f>
        <v>-30197</v>
      </c>
      <c r="E49" s="101"/>
      <c r="F49" s="122"/>
    </row>
    <row r="50" spans="1:8" s="1" customFormat="1" ht="16.2" x14ac:dyDescent="0.3">
      <c r="A50" s="126" t="s">
        <v>70</v>
      </c>
      <c r="B50" s="127"/>
      <c r="C50" s="127"/>
      <c r="D50" s="46" t="s">
        <v>41</v>
      </c>
      <c r="E50" s="102">
        <v>2242.6999999999998</v>
      </c>
      <c r="F50" s="7"/>
      <c r="G50" s="22"/>
      <c r="H50" s="22"/>
    </row>
    <row r="51" spans="1:8" s="22" customFormat="1" ht="16.2" x14ac:dyDescent="0.3">
      <c r="A51" s="126" t="s">
        <v>71</v>
      </c>
      <c r="B51" s="127"/>
      <c r="C51" s="127"/>
      <c r="D51" s="46" t="s">
        <v>41</v>
      </c>
      <c r="E51" s="102">
        <v>2033.48</v>
      </c>
      <c r="F51" s="3"/>
      <c r="G51" s="15"/>
    </row>
    <row r="52" spans="1:8" s="22" customFormat="1" ht="16.2" x14ac:dyDescent="0.3">
      <c r="A52" s="120" t="s">
        <v>73</v>
      </c>
      <c r="B52" s="121"/>
      <c r="C52" s="121"/>
      <c r="D52" s="46" t="s">
        <v>41</v>
      </c>
      <c r="E52" s="102">
        <v>2331</v>
      </c>
      <c r="F52" s="3"/>
      <c r="G52" s="15"/>
    </row>
    <row r="53" spans="1:8" s="1" customFormat="1" ht="16.2" x14ac:dyDescent="0.3">
      <c r="A53" s="103" t="s">
        <v>72</v>
      </c>
      <c r="B53" s="104"/>
      <c r="C53" s="104"/>
      <c r="D53" s="105" t="s">
        <v>41</v>
      </c>
      <c r="E53" s="106">
        <f>E51-E52</f>
        <v>-297.52</v>
      </c>
      <c r="F53" s="3"/>
      <c r="G53" s="15"/>
    </row>
    <row r="54" spans="1:8" s="1" customFormat="1" x14ac:dyDescent="0.3">
      <c r="A54" s="13" t="s">
        <v>8</v>
      </c>
      <c r="B54" s="7"/>
      <c r="C54" s="7"/>
      <c r="D54" s="7"/>
      <c r="E54" s="7"/>
      <c r="F54" s="7"/>
      <c r="G54" s="22"/>
      <c r="H54" s="22"/>
    </row>
  </sheetData>
  <mergeCells count="6">
    <mergeCell ref="A51:C51"/>
    <mergeCell ref="B40:B41"/>
    <mergeCell ref="A39:E39"/>
    <mergeCell ref="A31:C31"/>
    <mergeCell ref="C40:E40"/>
    <mergeCell ref="A50:C50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2020-02-20T11:47:26Z</cp:lastPrinted>
  <dcterms:created xsi:type="dcterms:W3CDTF">2016-04-22T06:39:22Z</dcterms:created>
  <dcterms:modified xsi:type="dcterms:W3CDTF">2020-03-05T10:52:32Z</dcterms:modified>
</cp:coreProperties>
</file>