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5" i="1" l="1"/>
  <c r="D9" i="1"/>
  <c r="E18" i="1" l="1"/>
  <c r="D33" i="1" l="1"/>
  <c r="E21" i="1" l="1"/>
  <c r="D32" i="1" l="1"/>
  <c r="E20" i="1" l="1"/>
  <c r="E22" i="1"/>
  <c r="D47" i="1" l="1"/>
  <c r="D46" i="1"/>
  <c r="E28" i="1" s="1"/>
  <c r="D28" i="1" s="1"/>
  <c r="D14" i="1" l="1"/>
  <c r="E46" i="1" l="1"/>
  <c r="C46" i="1"/>
  <c r="B46" i="1"/>
  <c r="E51" i="1" l="1"/>
  <c r="D12" i="1" l="1"/>
  <c r="E17" i="1" l="1"/>
  <c r="C29" i="1" l="1"/>
  <c r="C35" i="1" s="1"/>
  <c r="A35" i="1"/>
  <c r="D11" i="1"/>
  <c r="D15" i="1" l="1"/>
  <c r="E16" i="1"/>
  <c r="D13" i="1" l="1"/>
  <c r="D10" i="1"/>
  <c r="E8" i="1"/>
  <c r="D34" i="1"/>
  <c r="D18" i="1"/>
  <c r="D29" i="1" l="1"/>
  <c r="E9" i="1" l="1"/>
  <c r="E29" i="1" s="1"/>
  <c r="E35" i="1" s="1"/>
  <c r="D36" i="1" s="1"/>
</calcChain>
</file>

<file path=xl/sharedStrings.xml><?xml version="1.0" encoding="utf-8"?>
<sst xmlns="http://schemas.openxmlformats.org/spreadsheetml/2006/main" count="105" uniqueCount="73">
  <si>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</si>
  <si>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</si>
  <si>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</si>
  <si>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</si>
  <si>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</si>
  <si>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</si>
  <si>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</si>
  <si>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</si>
  <si>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</si>
  <si>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</si>
  <si>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</si>
  <si>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</si>
  <si>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</si>
  <si>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</si>
  <si>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д.52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</si>
  <si>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</si>
  <si>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</si>
  <si>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</si>
  <si>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Стоимость выполн.работы /услуги на 1 кв.м.</t>
  </si>
  <si>
    <t>Начислено за данный период по статье "содержание помещения",руб</t>
  </si>
  <si>
    <t>Кол-во месяцев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</si>
  <si>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</si>
  <si>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</si>
  <si>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</si>
  <si>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</si>
  <si>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</si>
  <si>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</si>
  <si>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июль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</si>
  <si>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</si>
  <si>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</si>
  <si>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</si>
  <si>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</si>
  <si>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</si>
  <si>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*электроизмерительные работы</t>
  </si>
  <si>
    <t>июнь</t>
  </si>
  <si>
    <t>октябрь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</si>
  <si>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</si>
  <si>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</si>
  <si>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</si>
  <si>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</si>
  <si>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</si>
  <si>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</si>
  <si>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</si>
  <si>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</si>
  <si>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</si>
  <si>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</si>
  <si>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</si>
  <si>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</si>
  <si>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</si>
  <si>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</si>
  <si>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</si>
  <si>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 Обслуживание спецсчета</t>
  </si>
  <si>
    <t>6.Работы по ремонту общедомового имущества всего, в т.ч.</t>
  </si>
  <si>
    <t>7. Расходы на коммун.услуги в целях содержания общего имущества дома</t>
  </si>
  <si>
    <t>март</t>
  </si>
  <si>
    <t>ремонт мягкой кровли кв.108</t>
  </si>
  <si>
    <t>ремонт и восстановление межпанельных швов кв.86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</si>
  <si>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</si>
  <si>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</si>
  <si>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ремонт кровли балконных козырьков кв.108</t>
  </si>
  <si>
    <t>в теч.года</t>
  </si>
  <si>
    <t>работы на общедомовой системе канализации кв.96,108,105,88</t>
  </si>
  <si>
    <t>работы на общедомовой системе ГВС</t>
  </si>
  <si>
    <t>март,окт</t>
  </si>
  <si>
    <t>укладка тротуарной плитки перед входом в подъезд</t>
  </si>
  <si>
    <t>работы на общедомовой системе электроснабжения 1,7эт</t>
  </si>
  <si>
    <t>работы на общедомовой системе отопления кв.86,22,подвал</t>
  </si>
  <si>
    <t>февр,апр,ноя</t>
  </si>
  <si>
    <t>Начислено взносов на капит.ремонт по состоянию на 01.01.2020г</t>
  </si>
  <si>
    <t>Поступило взносов на капит.ремонт по состоянию на 01.01.2020г</t>
  </si>
  <si>
    <t>Остаток средств на спецсчете на 01.01.2020 г</t>
  </si>
  <si>
    <t>Израсходовано на капремонт со спецсчета в 2019 г(капит.ремонт нижней разводки систем ХВС,ГВС)</t>
  </si>
  <si>
    <t>изготовление проектно-сметной документации по капремонту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</si>
</sst>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6" fillId="0" borderId="0" xfId="0" applyFont="1" applyFill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1" fontId="5" fillId="0" borderId="0" xfId="0" applyNumberFormat="1" applyFont="1" applyFill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6" fillId="0" borderId="2" xfId="0" applyNumberFormat="1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2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2" fillId="0" borderId="0" xfId="0" applyFont="1" applyFill="1" applyBorder="1"/>
    <xf numFmtId="0" fontId="7" fillId="0" borderId="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2" fontId="6" fillId="0" borderId="12" xfId="0" applyNumberFormat="1" applyFont="1" applyFill="1" applyBorder="1" applyAlignment="1">
      <alignment vertical="top" wrapText="1"/>
    </xf>
    <xf numFmtId="0" fontId="7" fillId="0" borderId="15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2" fontId="5" fillId="0" borderId="0" xfId="0" applyNumberFormat="1" applyFont="1" applyFill="1" applyAlignment="1">
      <alignment vertical="top"/>
    </xf>
    <xf numFmtId="0" fontId="7" fillId="0" borderId="14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1" fontId="6" fillId="0" borderId="0" xfId="0" applyNumberFormat="1" applyFont="1" applyFill="1" applyAlignment="1">
      <alignment vertical="top"/>
    </xf>
    <xf numFmtId="0" fontId="0" fillId="0" borderId="0" xfId="0" applyFont="1" applyFill="1"/>
    <xf numFmtId="0" fontId="5" fillId="2" borderId="18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vertical="top"/>
    </xf>
    <xf numFmtId="0" fontId="7" fillId="0" borderId="11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0" fontId="7" fillId="0" borderId="15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11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13" fillId="0" borderId="0" xfId="0" applyFont="1" applyFill="1"/>
    <xf numFmtId="1" fontId="7" fillId="0" borderId="12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11" fillId="0" borderId="0" xfId="0" applyFont="1" applyFill="1" applyBorder="1"/>
    <xf numFmtId="165" fontId="6" fillId="0" borderId="1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/>
    </xf>
    <xf numFmtId="165" fontId="7" fillId="0" borderId="16" xfId="1" applyNumberFormat="1" applyFont="1" applyFill="1" applyBorder="1" applyAlignment="1">
      <alignment vertical="top" wrapText="1"/>
    </xf>
    <xf numFmtId="165" fontId="7" fillId="0" borderId="3" xfId="1" applyNumberFormat="1" applyFont="1" applyFill="1" applyBorder="1" applyAlignment="1">
      <alignment vertical="top" wrapText="1"/>
    </xf>
    <xf numFmtId="165" fontId="7" fillId="0" borderId="12" xfId="1" applyNumberFormat="1" applyFont="1" applyFill="1" applyBorder="1" applyAlignment="1">
      <alignment vertical="top" wrapText="1"/>
    </xf>
    <xf numFmtId="165" fontId="7" fillId="0" borderId="13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3" xfId="1" applyNumberFormat="1" applyFont="1" applyFill="1" applyBorder="1" applyAlignment="1">
      <alignment vertical="top" wrapText="1"/>
    </xf>
    <xf numFmtId="165" fontId="5" fillId="0" borderId="9" xfId="1" applyNumberFormat="1" applyFont="1" applyFill="1" applyBorder="1" applyAlignment="1">
      <alignment vertical="top"/>
    </xf>
    <xf numFmtId="165" fontId="5" fillId="0" borderId="10" xfId="1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 wrapText="1"/>
    </xf>
    <xf numFmtId="0" fontId="8" fillId="2" borderId="9" xfId="0" applyFont="1" applyFill="1" applyBorder="1" applyAlignment="1">
      <alignment vertical="top" wrapText="1"/>
    </xf>
    <xf numFmtId="0" fontId="7" fillId="2" borderId="9" xfId="0" applyFont="1" applyFill="1" applyBorder="1" applyAlignment="1">
      <alignment horizontal="center" vertical="top" wrapText="1"/>
    </xf>
    <xf numFmtId="165" fontId="8" fillId="2" borderId="9" xfId="1" applyNumberFormat="1" applyFont="1" applyFill="1" applyBorder="1" applyAlignment="1">
      <alignment vertical="top" wrapText="1"/>
    </xf>
    <xf numFmtId="165" fontId="8" fillId="2" borderId="10" xfId="1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0" fontId="5" fillId="2" borderId="4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2" fontId="5" fillId="2" borderId="5" xfId="0" applyNumberFormat="1" applyFont="1" applyFill="1" applyBorder="1" applyAlignment="1">
      <alignment vertical="top" wrapText="1"/>
    </xf>
    <xf numFmtId="165" fontId="5" fillId="2" borderId="6" xfId="1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9" fillId="0" borderId="0" xfId="0" applyFont="1" applyFill="1"/>
    <xf numFmtId="0" fontId="5" fillId="2" borderId="8" xfId="0" applyFont="1" applyFill="1" applyBorder="1" applyAlignment="1">
      <alignment vertical="top" wrapText="1"/>
    </xf>
    <xf numFmtId="1" fontId="5" fillId="2" borderId="9" xfId="0" applyNumberFormat="1" applyFont="1" applyFill="1" applyBorder="1" applyAlignment="1">
      <alignment vertical="top" wrapText="1"/>
    </xf>
    <xf numFmtId="1" fontId="6" fillId="2" borderId="9" xfId="0" applyNumberFormat="1" applyFont="1" applyFill="1" applyBorder="1" applyAlignment="1">
      <alignment horizontal="center" vertical="top" wrapText="1"/>
    </xf>
    <xf numFmtId="2" fontId="5" fillId="2" borderId="9" xfId="0" applyNumberFormat="1" applyFont="1" applyFill="1" applyBorder="1" applyAlignment="1">
      <alignment vertical="top" wrapText="1"/>
    </xf>
    <xf numFmtId="165" fontId="5" fillId="2" borderId="10" xfId="1" applyNumberFormat="1" applyFont="1" applyFill="1" applyBorder="1" applyAlignment="1">
      <alignment vertical="top" wrapText="1"/>
    </xf>
    <xf numFmtId="0" fontId="7" fillId="0" borderId="24" xfId="0" applyFont="1" applyFill="1" applyBorder="1" applyAlignment="1">
      <alignment vertical="top" wrapText="1"/>
    </xf>
    <xf numFmtId="165" fontId="7" fillId="0" borderId="20" xfId="1" applyNumberFormat="1" applyFont="1" applyFill="1" applyBorder="1" applyAlignment="1">
      <alignment vertical="top"/>
    </xf>
    <xf numFmtId="165" fontId="7" fillId="0" borderId="21" xfId="1" applyNumberFormat="1" applyFont="1" applyFill="1" applyBorder="1" applyAlignment="1">
      <alignment vertical="top"/>
    </xf>
    <xf numFmtId="166" fontId="8" fillId="0" borderId="0" xfId="1" applyNumberFormat="1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11" fillId="2" borderId="0" xfId="0" applyFont="1" applyFill="1" applyAlignment="1"/>
    <xf numFmtId="0" fontId="7" fillId="2" borderId="0" xfId="0" applyFont="1" applyFill="1" applyAlignment="1">
      <alignment vertical="top" wrapText="1"/>
    </xf>
    <xf numFmtId="166" fontId="8" fillId="2" borderId="0" xfId="1" applyNumberFormat="1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7" xfId="0" applyNumberFormat="1" applyFont="1" applyFill="1" applyBorder="1" applyAlignment="1">
      <alignment vertical="top" wrapText="1"/>
    </xf>
    <xf numFmtId="165" fontId="6" fillId="0" borderId="22" xfId="1" applyNumberFormat="1" applyFont="1" applyFill="1" applyBorder="1" applyAlignment="1">
      <alignment vertical="top"/>
    </xf>
    <xf numFmtId="165" fontId="6" fillId="0" borderId="23" xfId="1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0" fillId="0" borderId="0" xfId="0" applyFill="1" applyBorder="1"/>
    <xf numFmtId="1" fontId="6" fillId="0" borderId="0" xfId="0" applyNumberFormat="1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9" xfId="0" applyFont="1" applyFill="1" applyBorder="1" applyAlignment="1">
      <alignment horizontal="center" vertical="top" wrapText="1"/>
    </xf>
    <xf numFmtId="2" fontId="6" fillId="0" borderId="9" xfId="0" applyNumberFormat="1" applyFont="1" applyFill="1" applyBorder="1" applyAlignment="1">
      <alignment vertical="top" wrapText="1"/>
    </xf>
    <xf numFmtId="165" fontId="5" fillId="0" borderId="10" xfId="1" applyNumberFormat="1" applyFont="1" applyFill="1" applyBorder="1" applyAlignment="1">
      <alignment vertical="top" wrapText="1"/>
    </xf>
    <xf numFmtId="165" fontId="7" fillId="0" borderId="15" xfId="1" applyNumberFormat="1" applyFont="1" applyFill="1" applyBorder="1" applyAlignment="1">
      <alignment vertical="top" wrapText="1"/>
    </xf>
    <xf numFmtId="165" fontId="7" fillId="0" borderId="1" xfId="1" applyNumberFormat="1" applyFont="1" applyFill="1" applyBorder="1" applyAlignment="1">
      <alignment vertical="top" wrapText="1"/>
    </xf>
    <xf numFmtId="165" fontId="5" fillId="0" borderId="0" xfId="1" applyNumberFormat="1" applyFont="1" applyFill="1" applyAlignment="1">
      <alignment horizontal="right" vertical="top" wrapText="1"/>
    </xf>
    <xf numFmtId="0" fontId="8" fillId="0" borderId="0" xfId="0" applyFont="1" applyFill="1" applyAlignment="1">
      <alignment vertical="top" wrapText="1"/>
    </xf>
    <xf numFmtId="0" fontId="11" fillId="0" borderId="0" xfId="0" applyFont="1" applyAlignment="1"/>
    <xf numFmtId="0" fontId="0" fillId="0" borderId="0" xfId="0" applyAlignment="1">
      <alignment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4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topLeftCell="A31" zoomScale="75" zoomScaleNormal="75" workbookViewId="0">
      <selection activeCell="F39" sqref="F39:F48"/>
    </sheetView>
  </sheetViews>
  <sheetFormatPr defaultRowHeight="16.8" x14ac:dyDescent="0.3"/>
  <cols>
    <col min="1" max="1" width="79.44140625" style="3" customWidth="1"/>
    <col min="2" max="2" width="14.5546875" style="3" customWidth="1"/>
    <col min="3" max="3" width="13.44140625" style="3" customWidth="1"/>
    <col min="4" max="4" width="14" style="3" customWidth="1"/>
    <col min="5" max="5" width="14.5546875" style="3" customWidth="1"/>
    <col min="6" max="6" width="9.88671875" style="3" bestFit="1" customWidth="1"/>
    <col min="7" max="7" width="9.109375" style="17"/>
    <col min="8" max="10" width="9.109375" style="2"/>
  </cols>
  <sheetData>
    <row r="1" spans="1:10" s="19" customFormat="1" ht="31.2" x14ac:dyDescent="0.3">
      <c r="A1" s="37" t="s">
        <v>10</v>
      </c>
      <c r="B1" s="3"/>
      <c r="C1" s="3">
        <v>2019</v>
      </c>
      <c r="D1" s="38" t="s">
        <v>20</v>
      </c>
      <c r="E1" s="38">
        <v>12</v>
      </c>
      <c r="F1" s="3"/>
      <c r="G1" s="32"/>
      <c r="H1" s="18"/>
      <c r="I1" s="18"/>
      <c r="J1" s="18"/>
    </row>
    <row r="2" spans="1:10" s="19" customFormat="1" x14ac:dyDescent="0.3">
      <c r="A2" s="39" t="s">
        <v>14</v>
      </c>
      <c r="B2" s="3"/>
      <c r="C2" s="3"/>
      <c r="D2" s="3"/>
      <c r="E2" s="3"/>
      <c r="F2" s="3"/>
      <c r="G2" s="32"/>
      <c r="H2" s="18"/>
      <c r="I2" s="18"/>
      <c r="J2" s="18"/>
    </row>
    <row r="3" spans="1:10" s="19" customFormat="1" x14ac:dyDescent="0.3">
      <c r="A3" s="3" t="s">
        <v>22</v>
      </c>
      <c r="B3" s="3">
        <v>3706.29</v>
      </c>
      <c r="C3" s="3"/>
      <c r="D3" s="3"/>
      <c r="E3" s="3"/>
      <c r="F3" s="3"/>
      <c r="G3" s="32"/>
      <c r="H3" s="18"/>
      <c r="I3" s="18"/>
      <c r="J3" s="18"/>
    </row>
    <row r="4" spans="1:10" s="19" customFormat="1" x14ac:dyDescent="0.3">
      <c r="A4" s="3" t="s">
        <v>0</v>
      </c>
      <c r="B4" s="3">
        <v>18.34</v>
      </c>
      <c r="C4" s="3">
        <v>18.399999999999999</v>
      </c>
      <c r="D4" s="3"/>
      <c r="E4" s="3"/>
      <c r="F4" s="3"/>
      <c r="G4" s="105"/>
      <c r="H4" s="18"/>
      <c r="I4" s="18"/>
      <c r="J4" s="18"/>
    </row>
    <row r="5" spans="1:10" s="19" customFormat="1" x14ac:dyDescent="0.3">
      <c r="A5" s="3" t="s">
        <v>19</v>
      </c>
      <c r="B5" s="120">
        <v>816983</v>
      </c>
      <c r="C5" s="40"/>
      <c r="D5" s="40"/>
      <c r="E5" s="3"/>
      <c r="F5" s="40"/>
      <c r="G5" s="3"/>
      <c r="H5" s="18"/>
      <c r="I5" s="18"/>
      <c r="J5" s="18"/>
    </row>
    <row r="6" spans="1:10" s="19" customFormat="1" ht="17.399999999999999" thickBot="1" x14ac:dyDescent="0.35">
      <c r="A6" s="3" t="s">
        <v>1</v>
      </c>
      <c r="B6" s="3">
        <v>96.45</v>
      </c>
      <c r="C6" s="3"/>
      <c r="D6" s="3"/>
      <c r="E6" s="3"/>
      <c r="F6" s="40"/>
      <c r="G6" s="105"/>
      <c r="H6" s="18"/>
      <c r="I6" s="18"/>
      <c r="J6" s="18"/>
    </row>
    <row r="7" spans="1:10" s="21" customFormat="1" ht="67.5" customHeight="1" x14ac:dyDescent="0.3">
      <c r="A7" s="4" t="s">
        <v>2</v>
      </c>
      <c r="B7" s="6" t="s">
        <v>11</v>
      </c>
      <c r="C7" s="6" t="s">
        <v>16</v>
      </c>
      <c r="D7" s="6" t="s">
        <v>18</v>
      </c>
      <c r="E7" s="5" t="s">
        <v>17</v>
      </c>
      <c r="F7" s="7"/>
      <c r="G7" s="7"/>
      <c r="H7" s="20"/>
      <c r="I7" s="20"/>
      <c r="J7" s="20"/>
    </row>
    <row r="8" spans="1:10" s="19" customFormat="1" ht="15.75" customHeight="1" x14ac:dyDescent="0.3">
      <c r="A8" s="8" t="s">
        <v>3</v>
      </c>
      <c r="B8" s="11" t="s">
        <v>12</v>
      </c>
      <c r="C8" s="104" t="s">
        <v>21</v>
      </c>
      <c r="D8" s="9">
        <v>1.02</v>
      </c>
      <c r="E8" s="73">
        <f>D8*B3*E1</f>
        <v>45364.989600000001</v>
      </c>
      <c r="F8" s="3"/>
      <c r="G8" s="105"/>
      <c r="H8" s="18"/>
      <c r="I8" s="18"/>
      <c r="J8" s="18"/>
    </row>
    <row r="9" spans="1:10" s="19" customFormat="1" ht="46.8" x14ac:dyDescent="0.3">
      <c r="A9" s="8" t="s">
        <v>4</v>
      </c>
      <c r="B9" s="11" t="s">
        <v>12</v>
      </c>
      <c r="C9" s="104" t="s">
        <v>21</v>
      </c>
      <c r="D9" s="9">
        <f>5.4+D10+D11+D12+D13+D14+0.05</f>
        <v>6.9223744409279</v>
      </c>
      <c r="E9" s="73">
        <f>D9*E1*B3</f>
        <v>307875.92599999998</v>
      </c>
      <c r="F9" s="3"/>
      <c r="G9" s="105"/>
      <c r="H9" s="18"/>
      <c r="I9" s="18"/>
      <c r="J9" s="18"/>
    </row>
    <row r="10" spans="1:10" s="19" customFormat="1" ht="15.75" customHeight="1" x14ac:dyDescent="0.3">
      <c r="A10" s="10" t="s">
        <v>5</v>
      </c>
      <c r="B10" s="11"/>
      <c r="C10" s="104" t="s">
        <v>21</v>
      </c>
      <c r="D10" s="9">
        <f>E10/E1/B3</f>
        <v>0.2014593209561763</v>
      </c>
      <c r="E10" s="73">
        <v>8960</v>
      </c>
      <c r="F10" s="3"/>
      <c r="G10" s="105"/>
      <c r="H10" s="18"/>
      <c r="I10" s="18"/>
      <c r="J10" s="18"/>
    </row>
    <row r="11" spans="1:10" s="19" customFormat="1" ht="15.75" customHeight="1" x14ac:dyDescent="0.3">
      <c r="A11" s="10" t="s">
        <v>6</v>
      </c>
      <c r="B11" s="11"/>
      <c r="C11" s="104" t="s">
        <v>21</v>
      </c>
      <c r="D11" s="9">
        <f>E11/E1/B3</f>
        <v>0.1274311148524985</v>
      </c>
      <c r="E11" s="73">
        <v>5667.56</v>
      </c>
      <c r="F11" s="3"/>
      <c r="G11" s="105"/>
      <c r="H11" s="18"/>
      <c r="I11" s="18"/>
      <c r="J11" s="18"/>
    </row>
    <row r="12" spans="1:10" s="19" customFormat="1" ht="15.75" customHeight="1" x14ac:dyDescent="0.3">
      <c r="A12" s="10" t="s">
        <v>33</v>
      </c>
      <c r="B12" s="11"/>
      <c r="C12" s="104" t="s">
        <v>25</v>
      </c>
      <c r="D12" s="9">
        <f>E12/B3/E1</f>
        <v>0</v>
      </c>
      <c r="E12" s="73"/>
      <c r="F12" s="15"/>
      <c r="G12" s="14"/>
    </row>
    <row r="13" spans="1:10" s="19" customFormat="1" ht="15.75" customHeight="1" x14ac:dyDescent="0.3">
      <c r="A13" s="10" t="s">
        <v>7</v>
      </c>
      <c r="B13" s="11"/>
      <c r="C13" s="104" t="s">
        <v>21</v>
      </c>
      <c r="D13" s="9">
        <f>E13/B3/E1</f>
        <v>1.1037317641091227</v>
      </c>
      <c r="E13" s="73">
        <v>49089</v>
      </c>
      <c r="F13" s="3"/>
      <c r="G13" s="105"/>
      <c r="H13" s="18"/>
      <c r="I13" s="18"/>
      <c r="J13" s="18"/>
    </row>
    <row r="14" spans="1:10" s="112" customFormat="1" ht="15.6" x14ac:dyDescent="0.3">
      <c r="A14" s="10" t="s">
        <v>57</v>
      </c>
      <c r="B14" s="88"/>
      <c r="C14" s="110" t="s">
        <v>21</v>
      </c>
      <c r="D14" s="9">
        <f>E14/B3/E1</f>
        <v>3.9752241010102642E-2</v>
      </c>
      <c r="E14" s="73">
        <v>1768</v>
      </c>
      <c r="F14" s="13"/>
      <c r="G14" s="13"/>
      <c r="H14" s="47"/>
      <c r="I14" s="111"/>
      <c r="J14" s="111"/>
    </row>
    <row r="15" spans="1:10" s="19" customFormat="1" ht="46.8" x14ac:dyDescent="0.3">
      <c r="A15" s="8" t="s">
        <v>58</v>
      </c>
      <c r="B15" s="11" t="s">
        <v>12</v>
      </c>
      <c r="C15" s="104" t="s">
        <v>21</v>
      </c>
      <c r="D15" s="9">
        <f>E15/E1/B3</f>
        <v>6.1646552212589949</v>
      </c>
      <c r="E15" s="73">
        <f>7050*3.4*4+6555*3.4*(E1-4)</f>
        <v>274176</v>
      </c>
      <c r="F15" s="3"/>
      <c r="G15" s="105"/>
      <c r="H15" s="18"/>
      <c r="I15" s="18"/>
      <c r="J15" s="18"/>
    </row>
    <row r="16" spans="1:10" s="19" customFormat="1" ht="31.2" x14ac:dyDescent="0.3">
      <c r="A16" s="28" t="s">
        <v>50</v>
      </c>
      <c r="B16" s="23" t="s">
        <v>12</v>
      </c>
      <c r="C16" s="24" t="s">
        <v>21</v>
      </c>
      <c r="D16" s="29">
        <v>0.49</v>
      </c>
      <c r="E16" s="74">
        <f>D16*E1*B3</f>
        <v>21792.985199999999</v>
      </c>
      <c r="F16" s="3"/>
      <c r="G16" s="105"/>
      <c r="H16" s="18"/>
      <c r="I16" s="18"/>
      <c r="J16" s="18"/>
    </row>
    <row r="17" spans="1:10" s="19" customFormat="1" ht="17.399999999999999" thickBot="1" x14ac:dyDescent="0.35">
      <c r="A17" s="28" t="s">
        <v>51</v>
      </c>
      <c r="B17" s="23" t="s">
        <v>12</v>
      </c>
      <c r="C17" s="24" t="s">
        <v>21</v>
      </c>
      <c r="D17" s="29">
        <v>0.2</v>
      </c>
      <c r="E17" s="74">
        <f>D17*E1*B3</f>
        <v>8895.0960000000014</v>
      </c>
      <c r="F17" s="3"/>
      <c r="G17" s="105"/>
      <c r="H17" s="18"/>
      <c r="I17" s="18"/>
      <c r="J17" s="18"/>
    </row>
    <row r="18" spans="1:10" s="19" customFormat="1" x14ac:dyDescent="0.3">
      <c r="A18" s="84" t="s">
        <v>52</v>
      </c>
      <c r="B18" s="85"/>
      <c r="C18" s="85"/>
      <c r="D18" s="86">
        <f>E18/E1/B3</f>
        <v>2.6317265153743143</v>
      </c>
      <c r="E18" s="87">
        <f>E19+E20+E21+E22+E23+E24+E25+E26+E27</f>
        <v>117047.3</v>
      </c>
      <c r="F18" s="3"/>
      <c r="G18" s="83"/>
      <c r="H18" s="18"/>
      <c r="I18" s="18"/>
      <c r="J18" s="18"/>
    </row>
    <row r="19" spans="1:10" s="49" customFormat="1" x14ac:dyDescent="0.3">
      <c r="A19" s="8" t="s">
        <v>72</v>
      </c>
      <c r="B19" s="11" t="s">
        <v>54</v>
      </c>
      <c r="C19" s="104" t="s">
        <v>21</v>
      </c>
      <c r="D19" s="12"/>
      <c r="E19" s="73">
        <v>28544.27</v>
      </c>
      <c r="F19" s="3"/>
      <c r="G19" s="105"/>
      <c r="H19" s="18"/>
      <c r="I19" s="18"/>
      <c r="J19" s="18"/>
    </row>
    <row r="20" spans="1:10" s="49" customFormat="1" x14ac:dyDescent="0.3">
      <c r="A20" s="8" t="s">
        <v>65</v>
      </c>
      <c r="B20" s="11" t="s">
        <v>63</v>
      </c>
      <c r="C20" s="104" t="s">
        <v>21</v>
      </c>
      <c r="D20" s="12"/>
      <c r="E20" s="73">
        <f>739.81+715.15</f>
        <v>1454.96</v>
      </c>
      <c r="F20" s="3"/>
      <c r="G20" s="105"/>
      <c r="H20" s="18"/>
      <c r="I20" s="18"/>
      <c r="J20" s="18"/>
    </row>
    <row r="21" spans="1:10" s="19" customFormat="1" x14ac:dyDescent="0.3">
      <c r="A21" s="8" t="s">
        <v>66</v>
      </c>
      <c r="B21" s="11" t="s">
        <v>67</v>
      </c>
      <c r="C21" s="104" t="s">
        <v>21</v>
      </c>
      <c r="D21" s="12"/>
      <c r="E21" s="73">
        <f>9964.07+1137.04+3327.5</f>
        <v>14428.61</v>
      </c>
      <c r="F21" s="3"/>
      <c r="G21" s="105"/>
      <c r="H21" s="18"/>
      <c r="I21" s="18"/>
      <c r="J21" s="18"/>
    </row>
    <row r="22" spans="1:10" s="49" customFormat="1" ht="15.75" customHeight="1" x14ac:dyDescent="0.3">
      <c r="A22" s="8" t="s">
        <v>61</v>
      </c>
      <c r="B22" s="11" t="s">
        <v>60</v>
      </c>
      <c r="C22" s="104" t="s">
        <v>21</v>
      </c>
      <c r="D22" s="12"/>
      <c r="E22" s="73">
        <f>5463.39+5535.95+3855.9</f>
        <v>14855.24</v>
      </c>
      <c r="F22" s="15"/>
      <c r="G22" s="89"/>
    </row>
    <row r="23" spans="1:10" s="19" customFormat="1" x14ac:dyDescent="0.3">
      <c r="A23" s="8" t="s">
        <v>55</v>
      </c>
      <c r="B23" s="11" t="s">
        <v>34</v>
      </c>
      <c r="C23" s="104" t="s">
        <v>21</v>
      </c>
      <c r="D23" s="12"/>
      <c r="E23" s="73">
        <v>8290.0300000000007</v>
      </c>
      <c r="F23" s="3"/>
      <c r="G23" s="105"/>
      <c r="H23" s="18"/>
      <c r="I23" s="18"/>
      <c r="J23" s="18"/>
    </row>
    <row r="24" spans="1:10" s="19" customFormat="1" x14ac:dyDescent="0.3">
      <c r="A24" s="8" t="s">
        <v>56</v>
      </c>
      <c r="B24" s="11" t="s">
        <v>34</v>
      </c>
      <c r="C24" s="104" t="s">
        <v>21</v>
      </c>
      <c r="D24" s="9"/>
      <c r="E24" s="73">
        <v>1440</v>
      </c>
      <c r="F24" s="3"/>
      <c r="G24" s="105"/>
      <c r="H24" s="18"/>
      <c r="I24" s="18"/>
      <c r="J24" s="18"/>
    </row>
    <row r="25" spans="1:10" s="49" customFormat="1" x14ac:dyDescent="0.3">
      <c r="A25" s="8" t="s">
        <v>59</v>
      </c>
      <c r="B25" s="11" t="s">
        <v>27</v>
      </c>
      <c r="C25" s="104" t="s">
        <v>21</v>
      </c>
      <c r="D25" s="9"/>
      <c r="E25" s="73">
        <v>4260</v>
      </c>
      <c r="F25" s="3"/>
      <c r="G25" s="105"/>
      <c r="H25" s="18"/>
      <c r="I25" s="18"/>
      <c r="J25" s="18"/>
    </row>
    <row r="26" spans="1:10" s="49" customFormat="1" x14ac:dyDescent="0.3">
      <c r="A26" s="8" t="s">
        <v>64</v>
      </c>
      <c r="B26" s="11" t="s">
        <v>35</v>
      </c>
      <c r="C26" s="104" t="s">
        <v>21</v>
      </c>
      <c r="D26" s="9"/>
      <c r="E26" s="73">
        <v>33608.800000000003</v>
      </c>
      <c r="F26" s="3"/>
      <c r="G26" s="105"/>
      <c r="H26" s="18"/>
      <c r="I26" s="18"/>
      <c r="J26" s="18"/>
    </row>
    <row r="27" spans="1:10" s="49" customFormat="1" ht="17.399999999999999" thickBot="1" x14ac:dyDescent="0.35">
      <c r="A27" s="28" t="s">
        <v>62</v>
      </c>
      <c r="B27" s="23" t="s">
        <v>35</v>
      </c>
      <c r="C27" s="24" t="s">
        <v>21</v>
      </c>
      <c r="D27" s="29"/>
      <c r="E27" s="74">
        <v>10165.39</v>
      </c>
      <c r="F27" s="3"/>
      <c r="G27" s="105"/>
      <c r="H27" s="18"/>
      <c r="I27" s="18"/>
      <c r="J27" s="18"/>
    </row>
    <row r="28" spans="1:10" s="26" customFormat="1" ht="15" customHeight="1" thickBot="1" x14ac:dyDescent="0.35">
      <c r="A28" s="114" t="s">
        <v>53</v>
      </c>
      <c r="B28" s="115"/>
      <c r="C28" s="115" t="s">
        <v>21</v>
      </c>
      <c r="D28" s="116">
        <f>E28/E1/B3</f>
        <v>0.56757116505544181</v>
      </c>
      <c r="E28" s="117">
        <f>D46+D47</f>
        <v>25243</v>
      </c>
      <c r="F28" s="33"/>
      <c r="G28" s="34"/>
      <c r="H28" s="25"/>
      <c r="I28" s="25"/>
      <c r="J28" s="25"/>
    </row>
    <row r="29" spans="1:10" s="19" customFormat="1" ht="17.399999999999999" thickBot="1" x14ac:dyDescent="0.35">
      <c r="A29" s="90" t="s">
        <v>8</v>
      </c>
      <c r="B29" s="91"/>
      <c r="C29" s="92" t="str">
        <f>C26</f>
        <v>руб</v>
      </c>
      <c r="D29" s="93">
        <f>D8+D9+D15+D16+D18+D28+D17</f>
        <v>17.996327342616649</v>
      </c>
      <c r="E29" s="94">
        <f>E8+E9+E15+E16+E18+E28+E17</f>
        <v>800395.29680000001</v>
      </c>
      <c r="F29" s="41"/>
      <c r="G29" s="16"/>
      <c r="H29" s="18"/>
      <c r="I29" s="18"/>
      <c r="J29" s="18"/>
    </row>
    <row r="30" spans="1:10" s="26" customFormat="1" ht="16.2" thickBot="1" x14ac:dyDescent="0.35">
      <c r="A30" s="129" t="s">
        <v>26</v>
      </c>
      <c r="B30" s="130"/>
      <c r="C30" s="130"/>
      <c r="D30" s="50" t="s">
        <v>29</v>
      </c>
      <c r="E30" s="51" t="s">
        <v>30</v>
      </c>
      <c r="F30" s="35"/>
      <c r="G30" s="33"/>
      <c r="H30" s="52"/>
      <c r="I30" s="25"/>
      <c r="J30" s="25"/>
    </row>
    <row r="31" spans="1:10" s="58" customFormat="1" ht="15.75" customHeight="1" x14ac:dyDescent="0.3">
      <c r="A31" s="42" t="s">
        <v>49</v>
      </c>
      <c r="B31" s="30"/>
      <c r="C31" s="55" t="s">
        <v>25</v>
      </c>
      <c r="D31" s="118">
        <v>8676</v>
      </c>
      <c r="E31" s="69"/>
      <c r="F31" s="43"/>
      <c r="G31" s="56"/>
      <c r="H31" s="57"/>
      <c r="I31" s="57"/>
      <c r="J31" s="57"/>
    </row>
    <row r="32" spans="1:10" s="58" customFormat="1" x14ac:dyDescent="0.3">
      <c r="A32" s="10" t="s">
        <v>13</v>
      </c>
      <c r="B32" s="27"/>
      <c r="C32" s="59" t="s">
        <v>25</v>
      </c>
      <c r="D32" s="119">
        <f>14816/12*E1</f>
        <v>14816</v>
      </c>
      <c r="E32" s="70"/>
      <c r="F32" s="43"/>
      <c r="G32" s="56"/>
      <c r="H32" s="57"/>
      <c r="I32" s="57"/>
      <c r="J32" s="57"/>
    </row>
    <row r="33" spans="1:10" s="58" customFormat="1" ht="15.75" customHeight="1" x14ac:dyDescent="0.3">
      <c r="A33" s="10" t="s">
        <v>36</v>
      </c>
      <c r="B33" s="27"/>
      <c r="C33" s="59" t="s">
        <v>25</v>
      </c>
      <c r="D33" s="119">
        <f>4270.26+4861.68+1537.6</f>
        <v>10669.54</v>
      </c>
      <c r="E33" s="70"/>
      <c r="F33" s="44"/>
      <c r="G33" s="56"/>
      <c r="H33" s="57"/>
      <c r="I33" s="57"/>
      <c r="J33" s="57"/>
    </row>
    <row r="34" spans="1:10" s="62" customFormat="1" ht="15.75" customHeight="1" x14ac:dyDescent="0.35">
      <c r="A34" s="10" t="s">
        <v>31</v>
      </c>
      <c r="B34" s="27"/>
      <c r="C34" s="59" t="s">
        <v>25</v>
      </c>
      <c r="D34" s="119">
        <f>B5</f>
        <v>816983</v>
      </c>
      <c r="E34" s="70"/>
      <c r="F34" s="103"/>
      <c r="G34" s="60"/>
      <c r="H34" s="61"/>
      <c r="I34" s="61"/>
      <c r="J34" s="61"/>
    </row>
    <row r="35" spans="1:10" s="62" customFormat="1" ht="15.75" customHeight="1" thickBot="1" x14ac:dyDescent="0.4">
      <c r="A35" s="53" t="str">
        <f>A29</f>
        <v>итого расходы</v>
      </c>
      <c r="B35" s="54"/>
      <c r="C35" s="63" t="str">
        <f>C29</f>
        <v>руб</v>
      </c>
      <c r="D35" s="71"/>
      <c r="E35" s="72">
        <f>E29</f>
        <v>800395.29680000001</v>
      </c>
      <c r="F35" s="45"/>
      <c r="G35" s="60"/>
      <c r="H35" s="61"/>
      <c r="I35" s="61"/>
      <c r="J35" s="61"/>
    </row>
    <row r="36" spans="1:10" s="66" customFormat="1" ht="15.75" customHeight="1" thickBot="1" x14ac:dyDescent="0.35">
      <c r="A36" s="77" t="s">
        <v>15</v>
      </c>
      <c r="B36" s="78"/>
      <c r="C36" s="79" t="s">
        <v>25</v>
      </c>
      <c r="D36" s="80">
        <f>D31+D32+D33+D34-E35</f>
        <v>50749.243200000026</v>
      </c>
      <c r="E36" s="81"/>
      <c r="F36" s="46"/>
      <c r="G36" s="64"/>
      <c r="H36" s="65"/>
      <c r="I36" s="65"/>
      <c r="J36" s="65"/>
    </row>
    <row r="37" spans="1:10" s="19" customFormat="1" ht="15.6" x14ac:dyDescent="0.3">
      <c r="A37" s="126" t="s">
        <v>45</v>
      </c>
      <c r="B37" s="127"/>
      <c r="C37" s="127"/>
      <c r="D37" s="127"/>
      <c r="E37" s="128"/>
      <c r="F37" s="47"/>
      <c r="G37" s="15"/>
      <c r="H37" s="15"/>
      <c r="I37" s="14"/>
      <c r="J37" s="14"/>
    </row>
    <row r="38" spans="1:10" s="49" customFormat="1" ht="15.6" x14ac:dyDescent="0.3">
      <c r="A38" s="36" t="s">
        <v>23</v>
      </c>
      <c r="B38" s="124" t="s">
        <v>37</v>
      </c>
      <c r="C38" s="124" t="s">
        <v>28</v>
      </c>
      <c r="D38" s="131"/>
      <c r="E38" s="132"/>
      <c r="F38" s="15"/>
      <c r="G38" s="15"/>
      <c r="H38" s="15"/>
      <c r="I38" s="14"/>
      <c r="J38" s="14"/>
    </row>
    <row r="39" spans="1:10" s="49" customFormat="1" ht="62.4" x14ac:dyDescent="0.3">
      <c r="A39" s="8"/>
      <c r="B39" s="125"/>
      <c r="C39" s="106" t="s">
        <v>38</v>
      </c>
      <c r="D39" s="106" t="s">
        <v>39</v>
      </c>
      <c r="E39" s="82" t="s">
        <v>32</v>
      </c>
      <c r="F39" s="15"/>
      <c r="G39" s="15"/>
      <c r="H39" s="15"/>
      <c r="I39" s="14"/>
      <c r="J39" s="14"/>
    </row>
    <row r="40" spans="1:10" s="19" customFormat="1" ht="15.75" customHeight="1" x14ac:dyDescent="0.3">
      <c r="A40" s="22" t="s">
        <v>46</v>
      </c>
      <c r="B40" s="67">
        <v>888721</v>
      </c>
      <c r="C40" s="67">
        <v>888700</v>
      </c>
      <c r="D40" s="67"/>
      <c r="E40" s="68"/>
      <c r="F40" s="48"/>
      <c r="G40" s="15"/>
      <c r="H40" s="15"/>
      <c r="I40" s="14"/>
      <c r="J40" s="14"/>
    </row>
    <row r="41" spans="1:10" s="19" customFormat="1" ht="15.75" customHeight="1" x14ac:dyDescent="0.3">
      <c r="A41" s="22" t="s">
        <v>47</v>
      </c>
      <c r="B41" s="67">
        <v>499924</v>
      </c>
      <c r="C41" s="67">
        <v>515550</v>
      </c>
      <c r="D41" s="67">
        <v>43856</v>
      </c>
      <c r="E41" s="68"/>
      <c r="F41" s="48"/>
      <c r="G41" s="15"/>
      <c r="H41" s="15"/>
      <c r="I41" s="14"/>
      <c r="J41" s="14"/>
    </row>
    <row r="42" spans="1:10" s="19" customFormat="1" ht="15.75" customHeight="1" x14ac:dyDescent="0.3">
      <c r="A42" s="22" t="s">
        <v>40</v>
      </c>
      <c r="B42" s="67">
        <v>112233</v>
      </c>
      <c r="C42" s="67">
        <v>108635</v>
      </c>
      <c r="D42" s="67">
        <v>5141</v>
      </c>
      <c r="E42" s="68"/>
      <c r="F42" s="48"/>
      <c r="G42" s="15"/>
      <c r="H42" s="15"/>
      <c r="I42" s="14"/>
      <c r="J42" s="14"/>
    </row>
    <row r="43" spans="1:10" s="19" customFormat="1" ht="15.75" customHeight="1" x14ac:dyDescent="0.3">
      <c r="A43" s="22" t="s">
        <v>41</v>
      </c>
      <c r="B43" s="67">
        <v>197884</v>
      </c>
      <c r="C43" s="67">
        <v>195889</v>
      </c>
      <c r="D43" s="67">
        <v>11924</v>
      </c>
      <c r="E43" s="68"/>
      <c r="F43" s="48"/>
      <c r="G43" s="15"/>
      <c r="H43" s="15"/>
      <c r="I43" s="14"/>
      <c r="J43" s="14"/>
    </row>
    <row r="44" spans="1:10" s="19" customFormat="1" ht="15.75" customHeight="1" x14ac:dyDescent="0.3">
      <c r="A44" s="22" t="s">
        <v>42</v>
      </c>
      <c r="B44" s="67">
        <v>391054</v>
      </c>
      <c r="C44" s="67">
        <v>355494</v>
      </c>
      <c r="D44" s="67">
        <v>44772</v>
      </c>
      <c r="E44" s="68">
        <v>284</v>
      </c>
      <c r="F44" s="48"/>
      <c r="G44" s="15"/>
      <c r="H44" s="15"/>
      <c r="I44" s="14"/>
      <c r="J44" s="14"/>
    </row>
    <row r="45" spans="1:10" s="19" customFormat="1" ht="15.75" customHeight="1" thickBot="1" x14ac:dyDescent="0.35">
      <c r="A45" s="107" t="s">
        <v>48</v>
      </c>
      <c r="B45" s="108">
        <v>191133.94</v>
      </c>
      <c r="C45" s="108">
        <v>191100</v>
      </c>
      <c r="D45" s="108"/>
      <c r="E45" s="109"/>
      <c r="F45" s="48"/>
      <c r="G45" s="15"/>
      <c r="H45" s="15"/>
      <c r="I45" s="14"/>
      <c r="J45" s="14"/>
    </row>
    <row r="46" spans="1:10" s="19" customFormat="1" ht="16.2" thickBot="1" x14ac:dyDescent="0.35">
      <c r="A46" s="31" t="s">
        <v>24</v>
      </c>
      <c r="B46" s="75">
        <f>SUM(B40:B45)</f>
        <v>2280949.94</v>
      </c>
      <c r="C46" s="75">
        <f>SUM(C40:C45)</f>
        <v>2255368</v>
      </c>
      <c r="D46" s="75">
        <f>SUM(D40:D45)</f>
        <v>105693</v>
      </c>
      <c r="E46" s="76">
        <f>SUM(E40:E44)</f>
        <v>284</v>
      </c>
      <c r="F46" s="43"/>
    </row>
    <row r="47" spans="1:10" s="58" customFormat="1" ht="15.75" customHeight="1" thickBot="1" x14ac:dyDescent="0.35">
      <c r="A47" s="95" t="s">
        <v>43</v>
      </c>
      <c r="B47" s="96"/>
      <c r="C47" s="96"/>
      <c r="D47" s="96">
        <f>B41+B42+B43+B44-C41-C42-C43-C44-D41-D42-D43-D44-E44-E41-E42-E43</f>
        <v>-80450</v>
      </c>
      <c r="E47" s="97"/>
      <c r="F47" s="113"/>
    </row>
    <row r="48" spans="1:10" s="1" customFormat="1" ht="16.2" x14ac:dyDescent="0.3">
      <c r="A48" s="121" t="s">
        <v>68</v>
      </c>
      <c r="B48" s="122"/>
      <c r="C48" s="122"/>
      <c r="D48" s="43" t="s">
        <v>44</v>
      </c>
      <c r="E48" s="98">
        <v>1361.2</v>
      </c>
      <c r="F48" s="3"/>
      <c r="G48" s="19"/>
      <c r="H48" s="19"/>
    </row>
    <row r="49" spans="1:10" s="19" customFormat="1" ht="16.2" x14ac:dyDescent="0.3">
      <c r="A49" s="121" t="s">
        <v>69</v>
      </c>
      <c r="B49" s="122"/>
      <c r="C49" s="122"/>
      <c r="D49" s="43" t="s">
        <v>44</v>
      </c>
      <c r="E49" s="98">
        <v>1188.44</v>
      </c>
      <c r="F49" s="15"/>
      <c r="G49" s="89"/>
    </row>
    <row r="50" spans="1:10" s="19" customFormat="1" ht="16.2" x14ac:dyDescent="0.3">
      <c r="A50" s="121" t="s">
        <v>71</v>
      </c>
      <c r="B50" s="123"/>
      <c r="C50" s="123"/>
      <c r="D50" s="43" t="s">
        <v>44</v>
      </c>
      <c r="E50" s="98">
        <v>454.42</v>
      </c>
      <c r="F50" s="15"/>
      <c r="G50" s="89"/>
    </row>
    <row r="51" spans="1:10" s="1" customFormat="1" ht="16.2" x14ac:dyDescent="0.3">
      <c r="A51" s="99" t="s">
        <v>70</v>
      </c>
      <c r="B51" s="100"/>
      <c r="C51" s="100"/>
      <c r="D51" s="101" t="s">
        <v>44</v>
      </c>
      <c r="E51" s="102">
        <f>E49-E50</f>
        <v>734.02</v>
      </c>
      <c r="F51" s="15"/>
      <c r="G51" s="89"/>
    </row>
    <row r="52" spans="1:10" s="1" customFormat="1" ht="15.6" x14ac:dyDescent="0.3">
      <c r="A52" s="13" t="s">
        <v>9</v>
      </c>
      <c r="B52" s="3"/>
      <c r="C52" s="3"/>
      <c r="D52" s="3"/>
      <c r="E52" s="3"/>
      <c r="F52" s="3"/>
      <c r="G52" s="19"/>
      <c r="H52" s="19"/>
    </row>
    <row r="53" spans="1:10" s="19" customFormat="1" x14ac:dyDescent="0.3">
      <c r="A53" s="3"/>
      <c r="B53" s="3"/>
      <c r="C53" s="3"/>
      <c r="D53" s="3"/>
      <c r="E53" s="3"/>
      <c r="F53" s="3"/>
      <c r="G53" s="32"/>
      <c r="H53" s="18"/>
      <c r="I53" s="18"/>
      <c r="J53" s="18"/>
    </row>
    <row r="54" spans="1:10" s="19" customFormat="1" x14ac:dyDescent="0.3">
      <c r="A54" s="3"/>
      <c r="B54" s="3"/>
      <c r="C54" s="3"/>
      <c r="D54" s="3"/>
      <c r="E54" s="3"/>
      <c r="F54" s="3"/>
      <c r="G54" s="32"/>
      <c r="H54" s="18"/>
      <c r="I54" s="18"/>
      <c r="J54" s="18"/>
    </row>
  </sheetData>
  <mergeCells count="7">
    <mergeCell ref="A49:C49"/>
    <mergeCell ref="A50:C50"/>
    <mergeCell ref="B38:B39"/>
    <mergeCell ref="A37:E37"/>
    <mergeCell ref="A30:C30"/>
    <mergeCell ref="C38:E38"/>
    <mergeCell ref="A48:C48"/>
  </mergeCells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2020-02-20T11:56:37Z</cp:lastPrinted>
  <dcterms:created xsi:type="dcterms:W3CDTF">2016-04-22T06:39:22Z</dcterms:created>
  <dcterms:modified xsi:type="dcterms:W3CDTF">2020-03-05T10:53:01Z</dcterms:modified>
</cp:coreProperties>
</file>